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havi\Google Drive\ATA\Formatos\"/>
    </mc:Choice>
  </mc:AlternateContent>
  <xr:revisionPtr revIDLastSave="0" documentId="13_ncr:1_{A47D1269-D673-487E-A4BE-8B7DA7CF3F35}" xr6:coauthVersionLast="46" xr6:coauthVersionMax="46" xr10:uidLastSave="{00000000-0000-0000-0000-000000000000}"/>
  <bookViews>
    <workbookView xWindow="20370" yWindow="-120" windowWidth="29040" windowHeight="15840" xr2:uid="{00000000-000D-0000-FFFF-FFFF00000000}"/>
  </bookViews>
  <sheets>
    <sheet name="ICA PARA USAR" sheetId="6" r:id="rId1"/>
    <sheet name="ANEXO ICA USAR" sheetId="2" r:id="rId2"/>
  </sheets>
  <definedNames>
    <definedName name="_xlnm.Print_Area" localSheetId="1">'ANEXO ICA USAR'!$A$1:$P$88</definedName>
    <definedName name="_xlnm.Print_Area" localSheetId="0">'ICA PARA USAR'!$A$1:$AE$57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2" l="1"/>
  <c r="O31" i="2"/>
  <c r="O25" i="2" l="1"/>
  <c r="O34" i="2"/>
  <c r="Y3" i="6"/>
  <c r="O32" i="2" l="1"/>
  <c r="A4" i="2" l="1"/>
  <c r="P43" i="2" l="1"/>
  <c r="P28" i="2" l="1"/>
  <c r="P29" i="2"/>
  <c r="V26" i="6"/>
  <c r="V25" i="6"/>
  <c r="V24" i="6"/>
  <c r="V23" i="6"/>
  <c r="J26" i="6"/>
  <c r="J25" i="6"/>
  <c r="J24" i="6"/>
  <c r="J23" i="6"/>
  <c r="P33" i="2" l="1"/>
  <c r="P32" i="2"/>
  <c r="P34" i="2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N84" i="2" l="1"/>
  <c r="L84" i="2"/>
  <c r="J84" i="2"/>
  <c r="H84" i="2"/>
  <c r="F84" i="2"/>
  <c r="D84" i="2"/>
  <c r="P86" i="2"/>
  <c r="N75" i="2"/>
  <c r="L75" i="2"/>
  <c r="J75" i="2"/>
  <c r="H75" i="2"/>
  <c r="F75" i="2"/>
  <c r="D75" i="2"/>
  <c r="P83" i="2"/>
  <c r="P82" i="2"/>
  <c r="P81" i="2"/>
  <c r="P80" i="2"/>
  <c r="P79" i="2"/>
  <c r="P78" i="2"/>
  <c r="P77" i="2"/>
  <c r="P76" i="2"/>
  <c r="P84" i="2" l="1"/>
  <c r="N31" i="2" l="1"/>
  <c r="M31" i="2"/>
  <c r="L31" i="2"/>
  <c r="K31" i="2"/>
  <c r="J31" i="2"/>
  <c r="I31" i="2"/>
  <c r="H31" i="2"/>
  <c r="G31" i="2"/>
  <c r="F31" i="2"/>
  <c r="E31" i="2"/>
  <c r="D31" i="2"/>
  <c r="P30" i="2"/>
  <c r="P27" i="2"/>
  <c r="E56" i="2" l="1"/>
  <c r="M56" i="2"/>
  <c r="I56" i="2"/>
  <c r="D55" i="2"/>
  <c r="O54" i="2"/>
  <c r="O57" i="2"/>
  <c r="N57" i="2"/>
  <c r="N55" i="2"/>
  <c r="N54" i="2"/>
  <c r="M57" i="2"/>
  <c r="M55" i="2"/>
  <c r="M54" i="2"/>
  <c r="L57" i="2"/>
  <c r="L55" i="2"/>
  <c r="L54" i="2"/>
  <c r="K57" i="2"/>
  <c r="K55" i="2"/>
  <c r="K54" i="2"/>
  <c r="J57" i="2"/>
  <c r="J55" i="2"/>
  <c r="J54" i="2"/>
  <c r="I57" i="2"/>
  <c r="I55" i="2"/>
  <c r="I54" i="2"/>
  <c r="H57" i="2"/>
  <c r="H55" i="2"/>
  <c r="H54" i="2"/>
  <c r="G57" i="2"/>
  <c r="G55" i="2"/>
  <c r="G54" i="2"/>
  <c r="F57" i="2"/>
  <c r="F55" i="2"/>
  <c r="F54" i="2"/>
  <c r="E57" i="2"/>
  <c r="E55" i="2"/>
  <c r="E54" i="2"/>
  <c r="D57" i="2"/>
  <c r="D54" i="2"/>
  <c r="O53" i="2"/>
  <c r="N53" i="2"/>
  <c r="M53" i="2"/>
  <c r="L53" i="2"/>
  <c r="K53" i="2"/>
  <c r="J53" i="2"/>
  <c r="I53" i="2"/>
  <c r="H53" i="2"/>
  <c r="G53" i="2"/>
  <c r="F53" i="2"/>
  <c r="E53" i="2"/>
  <c r="D53" i="2"/>
  <c r="O8" i="2"/>
  <c r="N8" i="2"/>
  <c r="M8" i="2"/>
  <c r="L8" i="2"/>
  <c r="K8" i="2"/>
  <c r="J8" i="2"/>
  <c r="I8" i="2"/>
  <c r="H8" i="2"/>
  <c r="G8" i="2"/>
  <c r="F8" i="2"/>
  <c r="E8" i="2"/>
  <c r="D8" i="2"/>
  <c r="AA17" i="6" l="1"/>
  <c r="AA36" i="6"/>
  <c r="AA19" i="6"/>
  <c r="AA18" i="6"/>
  <c r="E37" i="2"/>
  <c r="I37" i="2"/>
  <c r="M37" i="2"/>
  <c r="J56" i="2"/>
  <c r="J37" i="2" s="1"/>
  <c r="N56" i="2"/>
  <c r="N37" i="2" s="1"/>
  <c r="F56" i="2"/>
  <c r="F37" i="2" s="1"/>
  <c r="G25" i="2"/>
  <c r="K56" i="2"/>
  <c r="H25" i="2"/>
  <c r="H36" i="2" s="1"/>
  <c r="L56" i="2"/>
  <c r="L37" i="2" s="1"/>
  <c r="P54" i="2"/>
  <c r="N23" i="6" s="1"/>
  <c r="O56" i="2"/>
  <c r="O37" i="2" s="1"/>
  <c r="D56" i="2"/>
  <c r="P55" i="2"/>
  <c r="N24" i="6" s="1"/>
  <c r="AA24" i="6" s="1"/>
  <c r="P57" i="2"/>
  <c r="N26" i="6" s="1"/>
  <c r="AA26" i="6" s="1"/>
  <c r="B63" i="2"/>
  <c r="F71" i="2"/>
  <c r="D25" i="2"/>
  <c r="E25" i="2"/>
  <c r="D71" i="2"/>
  <c r="P70" i="2"/>
  <c r="P69" i="2"/>
  <c r="P68" i="2"/>
  <c r="P67" i="2"/>
  <c r="P66" i="2"/>
  <c r="F25" i="2"/>
  <c r="F36" i="2" s="1"/>
  <c r="H71" i="2"/>
  <c r="J71" i="2"/>
  <c r="N71" i="2"/>
  <c r="L71" i="2"/>
  <c r="N65" i="2"/>
  <c r="L65" i="2"/>
  <c r="J65" i="2"/>
  <c r="H65" i="2"/>
  <c r="F65" i="2"/>
  <c r="D65" i="2"/>
  <c r="P38" i="2"/>
  <c r="AA31" i="6" s="1"/>
  <c r="P39" i="2"/>
  <c r="AA32" i="6" s="1"/>
  <c r="P44" i="2"/>
  <c r="AA37" i="6" s="1"/>
  <c r="P45" i="2"/>
  <c r="AA38" i="6" s="1"/>
  <c r="P46" i="2"/>
  <c r="AA39" i="6" s="1"/>
  <c r="P26" i="2"/>
  <c r="AA14" i="6" s="1"/>
  <c r="P31" i="2"/>
  <c r="AA16" i="6" s="1"/>
  <c r="P35" i="2"/>
  <c r="AA20" i="6" s="1"/>
  <c r="P24" i="2"/>
  <c r="P23" i="2"/>
  <c r="P22" i="2"/>
  <c r="P21" i="2"/>
  <c r="P20" i="2"/>
  <c r="P19" i="2"/>
  <c r="P18" i="2"/>
  <c r="P17" i="2"/>
  <c r="P16" i="2"/>
  <c r="P15" i="2"/>
  <c r="P14" i="2"/>
  <c r="P13" i="2"/>
  <c r="P11" i="2"/>
  <c r="P10" i="2"/>
  <c r="A61" i="2"/>
  <c r="K37" i="2" l="1"/>
  <c r="D37" i="2"/>
  <c r="D36" i="2"/>
  <c r="AA23" i="6"/>
  <c r="F41" i="2"/>
  <c r="F40" i="2"/>
  <c r="I41" i="2"/>
  <c r="I40" i="2"/>
  <c r="O40" i="2"/>
  <c r="O41" i="2"/>
  <c r="E41" i="2"/>
  <c r="E40" i="2"/>
  <c r="J41" i="2"/>
  <c r="J40" i="2"/>
  <c r="N41" i="2"/>
  <c r="N40" i="2"/>
  <c r="L40" i="2"/>
  <c r="L41" i="2"/>
  <c r="M41" i="2"/>
  <c r="M40" i="2"/>
  <c r="D72" i="2"/>
  <c r="F87" i="2"/>
  <c r="F88" i="2" s="1"/>
  <c r="G36" i="2"/>
  <c r="E36" i="2"/>
  <c r="D87" i="2"/>
  <c r="E58" i="2"/>
  <c r="J25" i="2"/>
  <c r="J36" i="2" s="1"/>
  <c r="L25" i="2"/>
  <c r="N25" i="2"/>
  <c r="N36" i="2" s="1"/>
  <c r="G56" i="2"/>
  <c r="G37" i="2" s="1"/>
  <c r="P12" i="2"/>
  <c r="F58" i="2"/>
  <c r="H56" i="2"/>
  <c r="D58" i="2"/>
  <c r="F72" i="2"/>
  <c r="P71" i="2"/>
  <c r="K41" i="2" l="1"/>
  <c r="K40" i="2"/>
  <c r="D40" i="2"/>
  <c r="D41" i="2"/>
  <c r="F42" i="2"/>
  <c r="L42" i="2"/>
  <c r="N42" i="2"/>
  <c r="M42" i="2"/>
  <c r="M50" i="2" s="1"/>
  <c r="J42" i="2"/>
  <c r="O42" i="2"/>
  <c r="O50" i="2" s="1"/>
  <c r="E42" i="2"/>
  <c r="E50" i="2" s="1"/>
  <c r="G40" i="2"/>
  <c r="G41" i="2"/>
  <c r="I42" i="2"/>
  <c r="I50" i="2" s="1"/>
  <c r="L36" i="2"/>
  <c r="D88" i="2"/>
  <c r="H37" i="2"/>
  <c r="J58" i="2"/>
  <c r="L58" i="2"/>
  <c r="G58" i="2"/>
  <c r="N58" i="2"/>
  <c r="P56" i="2"/>
  <c r="N25" i="6" s="1"/>
  <c r="AA25" i="6" s="1"/>
  <c r="AA28" i="6" s="1"/>
  <c r="H58" i="2"/>
  <c r="I25" i="2"/>
  <c r="AA30" i="6" l="1"/>
  <c r="N28" i="6"/>
  <c r="K42" i="2"/>
  <c r="K50" i="2" s="1"/>
  <c r="P47" i="2"/>
  <c r="AA40" i="6" s="1"/>
  <c r="G42" i="2"/>
  <c r="G50" i="2" s="1"/>
  <c r="H40" i="2"/>
  <c r="P40" i="2" s="1"/>
  <c r="AA33" i="6" s="1"/>
  <c r="H41" i="2"/>
  <c r="P41" i="2" s="1"/>
  <c r="AA34" i="6" s="1"/>
  <c r="D42" i="2"/>
  <c r="I36" i="2"/>
  <c r="H72" i="2"/>
  <c r="I58" i="2"/>
  <c r="H87" i="2"/>
  <c r="K25" i="2"/>
  <c r="P48" i="2" l="1"/>
  <c r="AA41" i="6" s="1"/>
  <c r="D50" i="2"/>
  <c r="H42" i="2"/>
  <c r="J87" i="2"/>
  <c r="J88" i="2" s="1"/>
  <c r="K36" i="2"/>
  <c r="H88" i="2"/>
  <c r="K58" i="2"/>
  <c r="J72" i="2"/>
  <c r="M25" i="2"/>
  <c r="F50" i="2" l="1"/>
  <c r="M36" i="2"/>
  <c r="L72" i="2"/>
  <c r="M58" i="2"/>
  <c r="L87" i="2"/>
  <c r="N87" i="2"/>
  <c r="P9" i="2"/>
  <c r="H50" i="2" l="1"/>
  <c r="N88" i="2"/>
  <c r="O89" i="2" s="1"/>
  <c r="O36" i="2"/>
  <c r="L88" i="2"/>
  <c r="O58" i="2"/>
  <c r="P25" i="2"/>
  <c r="N72" i="2"/>
  <c r="P72" i="2" s="1"/>
  <c r="P37" i="2"/>
  <c r="P42" i="2" s="1"/>
  <c r="P36" i="2" l="1"/>
  <c r="AA13" i="6"/>
  <c r="J50" i="2"/>
  <c r="P58" i="2"/>
  <c r="AA35" i="6"/>
  <c r="P87" i="2"/>
  <c r="P88" i="2" s="1"/>
  <c r="AA15" i="6" l="1"/>
  <c r="N50" i="2"/>
  <c r="L50" i="2"/>
  <c r="AA21" i="6" l="1"/>
  <c r="P49" i="2"/>
  <c r="P50" i="2" l="1"/>
  <c r="AA42" i="6"/>
  <c r="AA43" i="6" s="1"/>
  <c r="AA45" i="6" l="1"/>
  <c r="AA48" i="6" l="1"/>
</calcChain>
</file>

<file path=xl/sharedStrings.xml><?xml version="1.0" encoding="utf-8"?>
<sst xmlns="http://schemas.openxmlformats.org/spreadsheetml/2006/main" count="203" uniqueCount="181">
  <si>
    <t>PÁG. : 1 DE 1</t>
  </si>
  <si>
    <t>INGRESOS</t>
  </si>
  <si>
    <t>TOTAL</t>
  </si>
  <si>
    <t>Total ingresos ordinarios y extraordinarios</t>
  </si>
  <si>
    <t>INGRESOS NETOS GRAVABLES</t>
  </si>
  <si>
    <t>Impuesto de industria y comercio</t>
  </si>
  <si>
    <t>TOTAL IMPUESTO A CARGO</t>
  </si>
  <si>
    <t>TOTAL SALDO A CARGO</t>
  </si>
  <si>
    <t>IMPUESTO A LAS VENTAS</t>
  </si>
  <si>
    <t>INGRESOS POR EXPORTACIONES</t>
  </si>
  <si>
    <t>INGRESOS POR OPERACIONES EXENTAS</t>
  </si>
  <si>
    <t>VENTAS A COMERCIALIZADORAS INTERNALES</t>
  </si>
  <si>
    <t>OPERACIONES EXCLUIDAS Y NO GRAVADAS</t>
  </si>
  <si>
    <t>OPERACIONES GRAVADAS</t>
  </si>
  <si>
    <t>TOTAL PERIODO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</si>
  <si>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</si>
  <si>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CÓDIGO </t>
    </r>
    <r>
      <rPr>
        <sz val="12"/>
        <rFont val="Times New Roman"/>
        <family val="1"/>
      </rPr>
      <t>: R - OCO - 08</t>
    </r>
  </si>
  <si>
    <r>
      <t>VERSIÓN</t>
    </r>
    <r>
      <rPr>
        <sz val="12"/>
        <rFont val="Times New Roman"/>
        <family val="1"/>
      </rPr>
      <t xml:space="preserve"> : 2</t>
    </r>
  </si>
  <si>
    <t>X</t>
  </si>
  <si>
    <t>Elaboro:</t>
  </si>
  <si>
    <t>Nombre y Firma</t>
  </si>
  <si>
    <t>Fecha elaboración</t>
  </si>
  <si>
    <t>Fecha de vencimiento</t>
  </si>
  <si>
    <t>Reviso:</t>
  </si>
  <si>
    <t>Enero</t>
  </si>
  <si>
    <t>PERIODICIDAD</t>
  </si>
  <si>
    <t>BIMESTRAL</t>
  </si>
  <si>
    <t>CIUDAD</t>
  </si>
  <si>
    <t>BOGOTA</t>
  </si>
  <si>
    <t>MENSUAL</t>
  </si>
  <si>
    <t>Comercio al por menor</t>
  </si>
  <si>
    <t>Devoluciones</t>
  </si>
  <si>
    <t>Intereses</t>
  </si>
  <si>
    <t>Ingresos de ejercicios anteriores</t>
  </si>
  <si>
    <t>Aprovechamiento</t>
  </si>
  <si>
    <t>Ajuste al peso</t>
  </si>
  <si>
    <t>Cuenta</t>
  </si>
  <si>
    <t>Descripción Cuenta/MES</t>
  </si>
  <si>
    <t>Menos: Total ingresos fuera del Municipio</t>
  </si>
  <si>
    <t>Menos: Devoluciones, rebajas y descuentos</t>
  </si>
  <si>
    <t>Mas: Impuestos de avisos y tableros</t>
  </si>
  <si>
    <t>Mas: Valor total unidades comerciales adicionales</t>
  </si>
  <si>
    <t>Menos: Retenciones que le practicaron en el bimestre.</t>
  </si>
  <si>
    <t>Mas: Anticipo Año Gravable siguiente</t>
  </si>
  <si>
    <t>Mas: Sanciones</t>
  </si>
  <si>
    <t>Activ empresariales</t>
  </si>
  <si>
    <t xml:space="preserve">Menos: Auto Retenciones </t>
  </si>
  <si>
    <t>Menos: Anticipo año gravable anterior</t>
  </si>
  <si>
    <t>Menos: Saldo a favor año anterior</t>
  </si>
  <si>
    <t>Diferencia</t>
  </si>
  <si>
    <t>CUATRIMESTRAL/ANUAL</t>
  </si>
  <si>
    <t>MES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</si>
  <si>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</si>
  <si>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</si>
  <si>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</si>
  <si>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</si>
  <si>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</si>
  <si>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</si>
  <si>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</si>
  <si>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</si>
  <si>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</si>
  <si>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</si>
  <si>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</si>
  <si>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CIIU</t>
  </si>
  <si>
    <t>ACTIVIDAD</t>
  </si>
  <si>
    <t>Actividades de consultoría informática y actividades de administración de insta¬laciones informáticas.</t>
  </si>
  <si>
    <t>Tarifa</t>
  </si>
  <si>
    <t>Diferencia Base Impuestos</t>
  </si>
  <si>
    <t>CONCILIACIÓN DE INGRESOS</t>
  </si>
  <si>
    <t>Recuperacion de Provisiones que no fueron deducibles en el año anterior</t>
  </si>
  <si>
    <t>Ingreso por metodo de participacion patrimonial</t>
  </si>
  <si>
    <t>Ingresos por ajustes a valor razonable</t>
  </si>
  <si>
    <t>Ingresos por recuperación de provisiones que no fueron deducibles</t>
  </si>
  <si>
    <t>Ingresos por Diferencia en cambio no realizada</t>
  </si>
  <si>
    <t>Ingreso por impuesto diferido</t>
  </si>
  <si>
    <t>Ingresos por intereses implicitos</t>
  </si>
  <si>
    <t>valor contabilidad NIIF</t>
  </si>
  <si>
    <t>Declarado</t>
  </si>
  <si>
    <t>FORMULARIO ÚNICO NACIONAL DE DECLARACIÓN Y PAGO DEL IMPUESTO DE INDUSTRIA Y COMERCIO</t>
  </si>
  <si>
    <t>MUNICIPIO O DISTRITO:</t>
  </si>
  <si>
    <t>Fecha máxima presentación</t>
  </si>
  <si>
    <t>DEPARTAMENTO:</t>
  </si>
  <si>
    <t>AÑO GRAVABLE</t>
  </si>
  <si>
    <r>
      <t>OPCIÓN DE USO: DECLARACIÓN INICIAL                        SOLO PAGO                        CORRECCIÓN                     Declaración que corrige No. ______________ Fecha:</t>
    </r>
    <r>
      <rPr>
        <sz val="9"/>
        <color indexed="55"/>
        <rFont val="Arial Unicode MS"/>
        <family val="2"/>
      </rPr>
      <t xml:space="preserve"> </t>
    </r>
    <r>
      <rPr>
        <sz val="9"/>
        <color indexed="55"/>
        <rFont val="Arial Unicode MS"/>
        <family val="2"/>
      </rPr>
      <t>dd/mm/aaaa</t>
    </r>
  </si>
  <si>
    <t>A. INFORMACIÓN DEL CONTRIBUYENTE</t>
  </si>
  <si>
    <t>NOMBRES Y APELLIDOS O RAZÓN SOCIAL</t>
  </si>
  <si>
    <t xml:space="preserve">CC            NIT              TI              CE          </t>
  </si>
  <si>
    <t>No.</t>
  </si>
  <si>
    <t xml:space="preserve">        Es consorcio o Unión Temp. </t>
  </si>
  <si>
    <t xml:space="preserve">               Realiza actividades a través de Pat. Aut.</t>
  </si>
  <si>
    <t>DIRECCIÓN DE NOTIFICACIÓN:</t>
  </si>
  <si>
    <t>MUNICIPIO O DISTRITO DE LA DIRECCIÓN</t>
  </si>
  <si>
    <t>DEPARTAMENTO</t>
  </si>
  <si>
    <t>TELÉFONO</t>
  </si>
  <si>
    <t>5.CORREO ELECTRONICO</t>
  </si>
  <si>
    <t>6. No. DE ESTABLECIMIENTOS</t>
  </si>
  <si>
    <t>7. CLASIFICACIÓN</t>
  </si>
  <si>
    <t>B. BASE GRAVABLE</t>
  </si>
  <si>
    <t>TOTAL INGRESOS ORDINARIOS Y EXTRAORDINARIOS DEL PERIODO EN TODO EL PAÍS</t>
  </si>
  <si>
    <t>MENOS INGRESOS FUERA DE ESTE MUNICIPIO O DISTRITO</t>
  </si>
  <si>
    <t>TOTAL INGRESOS ORDINARIOS Y EXTRAORDINARIOS EN ESTE MUNICIPIO (RENGLÓN 8 MENOS 9)</t>
  </si>
  <si>
    <t>MENOS INGRESOS POR DEVOLUCIONES, REBAJAS, DESCUENTOS</t>
  </si>
  <si>
    <t>MENOS INGRESOS POR EXPORTACIONES</t>
  </si>
  <si>
    <t>MENOS INGRESOS POR VENTA DE ACTIVOS FIJOS</t>
  </si>
  <si>
    <t>MENOS INGRESOS POR ACTIVIDADES EXCLUIDAS O NO SUJETAS Y OTROS INGRESOS NO GRAVADOS</t>
  </si>
  <si>
    <t>MENOS INGRESOS POR OTRAS ACTIVIDADES EXENTAS EN ESTE MUNICIPIO (POR ACUERDO)</t>
  </si>
  <si>
    <t>TOTAL INGRESOS GRAVABLES (RENGLÓN 10 MENOS 11,12,13,14 Y 15)</t>
  </si>
  <si>
    <t>C. DISCRIMINACIÓN DE ACTIVIDADES GRAVADAS</t>
  </si>
  <si>
    <t>ACTIVIDADES GRAVADAS</t>
  </si>
  <si>
    <t>CODIGO</t>
  </si>
  <si>
    <t>INGRESOS GRAVADOS</t>
  </si>
  <si>
    <t>TARIFA (por mil)</t>
  </si>
  <si>
    <t>IMPUESTO</t>
  </si>
  <si>
    <t>ACTIVIDAD 1 (PRINCIPAL)</t>
  </si>
  <si>
    <t>ACTIVIDAD 2</t>
  </si>
  <si>
    <t>ACTIVIDAD 3</t>
  </si>
  <si>
    <t>OTRAS ACTIVIDADES</t>
  </si>
  <si>
    <t>VER DESAGREGACIÓN</t>
  </si>
  <si>
    <t>NA</t>
  </si>
  <si>
    <t>TOTAL INGRESOS GRAVADOS</t>
  </si>
  <si>
    <t>17. TOTAL IMPUESTO</t>
  </si>
  <si>
    <t>GENERACIÓN DE ENERGIA</t>
  </si>
  <si>
    <t xml:space="preserve">      CAPACIDAD INSTALADA</t>
  </si>
  <si>
    <t>Kw</t>
  </si>
  <si>
    <t>19. IMP LEY 56 DE 1981</t>
  </si>
  <si>
    <t>D. LIQUIDACIÓN PRIVADA</t>
  </si>
  <si>
    <t>TOTAL IMPUESTO DE INDUSTRIA Y COMERCIO (Renglón 17+19)</t>
  </si>
  <si>
    <t>IMPUESTO DE AVISOS Y TABLEROS (15% del renglón 20)</t>
  </si>
  <si>
    <t>PAGO POR UNIDADES COMERCIALES ADICIONALES DEL SECTOR FINANCIERO</t>
  </si>
  <si>
    <t>SOBRETASA BOMBERIL  (Ley 1575 de 2012)(Si la hay, liquidela según acuerdo municipal o distrital)</t>
  </si>
  <si>
    <t>SOBRETASA DE SEGURIDAD (Ley 1421 de 2011) (Si la hay, liquidela según acuerdo municipal o distrital)</t>
  </si>
  <si>
    <t>TOTAL IMPUESTO A CARGO (Renglón 20+21+22+23+24)</t>
  </si>
  <si>
    <t>MENOS VALOR DE EXENCIÓN O EXONERACIÓN SOBRE EL IMPUESTO Y NO SOBRE LOS INGRESOS</t>
  </si>
  <si>
    <t>MENOS RETENCIONES que le practicaron a favor de este municipio o dsitrito en este periodo</t>
  </si>
  <si>
    <t>MENOS AUTORRETENCIONES practicadas a favor de este municipio o distrito en este periodo</t>
  </si>
  <si>
    <t>MENOS ANTICIPO LIQUIDADO EN EL AÑO ANTERIOR</t>
  </si>
  <si>
    <t>ANTICIPO DEL AÑO SIGUIENTE  (si existe , liquide según acuerdo municipal o distrital)</t>
  </si>
  <si>
    <t>SANCIONES: EXTEMPORANEIDAD             CORRECCIÓN             INEXACTITUD             OTRA             Cuál______________________</t>
  </si>
  <si>
    <t>MENOS SALDO A FAVOR DEL PERIODO ANTERIOR SIN SOLICITUD DE DEVOLUCIÓN O COMPENSACIÓN</t>
  </si>
  <si>
    <t>TOTAL SALDO A CARGO (Renglón 25-26-27-28-29+30+31-32)</t>
  </si>
  <si>
    <t>TOTAL SALDO A FAVOR (Renglón 25-26-27-28-29+30+31-32) si el resultado es menor a cero</t>
  </si>
  <si>
    <t>E. PAGO</t>
  </si>
  <si>
    <t>VALOR A PAGAR</t>
  </si>
  <si>
    <t>DESCUENTO POR PRONTO PAGO (Si i existe liquidelo según el acuerdo municipal o distrital)</t>
  </si>
  <si>
    <t>INTERESES DE MORA</t>
  </si>
  <si>
    <t>TOTAL A PAGAR (Renglón 35-36+37)</t>
  </si>
  <si>
    <t>SECCIÓN PAGO VOLUNTARIO (solamente donde exista esta opcion)</t>
  </si>
  <si>
    <t>LIQUIDE EL VALOR DEL PAGO VOLUNTARIO (Según instrucciones del Municipio/distrito)</t>
  </si>
  <si>
    <t>TOTAL A PAGAR CON PAGO VOLUNTARIO (Renglón 38+39)</t>
  </si>
  <si>
    <t>Destino de mi aporte voluntario:</t>
  </si>
  <si>
    <t>F. FIRMAS</t>
  </si>
  <si>
    <t>FIRMA DEL DECLARANTE</t>
  </si>
  <si>
    <t>FIRMA DEL CONTADOR                  REVISOR FISCAL</t>
  </si>
  <si>
    <t>NOMBRE</t>
  </si>
  <si>
    <t>CC</t>
  </si>
  <si>
    <t>CE</t>
  </si>
  <si>
    <t>TI</t>
  </si>
  <si>
    <t>ACTIVIDAD 4</t>
  </si>
  <si>
    <r>
      <rPr>
        <sz val="7"/>
        <color indexed="8"/>
        <rFont val="Arial Unicode MS"/>
        <family val="2"/>
      </rPr>
      <t xml:space="preserve">PARA BOGOTÁ, marque el Bimestre o periodo anual  </t>
    </r>
    <r>
      <rPr>
        <sz val="6"/>
        <color indexed="8"/>
        <rFont val="Arial Unicode MS"/>
        <family val="2"/>
      </rPr>
      <t xml:space="preserve">            ene-feb            mar-abr            may-jun            jul-ago              sep-oct             nov-dic             Anual</t>
    </r>
  </si>
  <si>
    <t>Menos: Ingresos por exportaciones</t>
  </si>
  <si>
    <t>Menos: ingresos por venta de activos fijos</t>
  </si>
  <si>
    <t>Menos: ingresos por actividades excluidas o no sujetas y otros ingresos no gravados</t>
  </si>
  <si>
    <t>Menos: ingresos por otras actividades exentas en este municipio (por acuerdo)</t>
  </si>
  <si>
    <t>Mas: Valor Sobretasa Bomberil</t>
  </si>
  <si>
    <t>Mas: Valor Sobretasa de Seguridad</t>
  </si>
  <si>
    <t>Menos: Valor De Exención O Exoneración Sobre El Impuesto Y No Sobre Los Ingresos</t>
  </si>
  <si>
    <t>x</t>
  </si>
  <si>
    <t>830087611-5</t>
  </si>
  <si>
    <t>Descuentos comerciales</t>
  </si>
  <si>
    <t>COMUN</t>
  </si>
  <si>
    <t>No.    80199718</t>
  </si>
  <si>
    <t>DMN</t>
  </si>
  <si>
    <t>Diferencia en cambio realizada</t>
  </si>
  <si>
    <t>Reintegro de otros costos y gastos</t>
  </si>
  <si>
    <t>Descuentos tributarios</t>
  </si>
  <si>
    <t>Recuperacion de gastos</t>
  </si>
  <si>
    <t>DERLY JOHANNA RUBIANO RINCON</t>
  </si>
  <si>
    <t>No.    1070963949</t>
  </si>
  <si>
    <t>xxxxxxxxxxxxxxxxxxxxxxxxxxxxx</t>
  </si>
  <si>
    <t>xxxxxxxxxxxxxxxxxxxxxxx</t>
  </si>
  <si>
    <t>INDUSTRIA Y COMERCIO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</si>
</sst>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Times New Roman"/>
      <family val="1"/>
    </font>
    <font>
      <sz val="10"/>
      <color theme="1"/>
      <name val="Calibri"/>
      <family val="2"/>
      <scheme val="minor"/>
    </font>
    <font>
      <sz val="10"/>
      <color theme="0" tint="-0.14999847407452621"/>
      <name val="Times New Roman"/>
      <family val="1"/>
    </font>
    <font>
      <b/>
      <sz val="10"/>
      <color theme="0" tint="-0.1499984740745262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 Unicode MS"/>
      <family val="2"/>
    </font>
    <font>
      <sz val="7"/>
      <color theme="1"/>
      <name val="Arial Unicode MS"/>
      <family val="2"/>
    </font>
    <font>
      <sz val="6"/>
      <color theme="1"/>
      <name val="Arial Unicode MS"/>
      <family val="2"/>
    </font>
    <font>
      <sz val="11"/>
      <name val="Arial Unicode MS"/>
      <family val="2"/>
    </font>
    <font>
      <sz val="8"/>
      <color theme="1"/>
      <name val="Arial Unicode MS"/>
      <family val="2"/>
    </font>
    <font>
      <b/>
      <sz val="11"/>
      <color theme="0" tint="-0.14999847407452621"/>
      <name val="Arial Unicode MS"/>
      <family val="2"/>
    </font>
    <font>
      <sz val="11"/>
      <color theme="1"/>
      <name val="Arial Unicode MS"/>
      <family val="2"/>
    </font>
    <font>
      <sz val="7"/>
      <color indexed="8"/>
      <name val="Arial Unicode MS"/>
      <family val="2"/>
    </font>
    <font>
      <sz val="6"/>
      <color indexed="8"/>
      <name val="Arial Unicode MS"/>
      <family val="2"/>
    </font>
    <font>
      <sz val="9"/>
      <color indexed="55"/>
      <name val="Arial Unicode MS"/>
      <family val="2"/>
    </font>
    <font>
      <b/>
      <sz val="7"/>
      <color theme="1"/>
      <name val="Arial Unicode MS"/>
      <family val="2"/>
    </font>
    <font>
      <b/>
      <sz val="6"/>
      <color theme="1"/>
      <name val="Arial Unicode MS"/>
      <family val="2"/>
    </font>
    <font>
      <sz val="11"/>
      <color rgb="FF0070C0"/>
      <name val="Arial Unicode MS"/>
      <family val="2"/>
    </font>
    <font>
      <sz val="9"/>
      <name val="Arial Unicode MS"/>
      <family val="2"/>
    </font>
    <font>
      <sz val="10"/>
      <color theme="1"/>
      <name val="Arial Unicode MS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8"/>
      <color theme="1"/>
      <name val="Arial Unicode MS"/>
      <family val="2"/>
    </font>
    <font>
      <sz val="7"/>
      <name val="Arial Unicode MS"/>
      <family val="2"/>
    </font>
    <font>
      <sz val="12"/>
      <color theme="1"/>
      <name val="Arial Unicode MS"/>
      <family val="2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3" fillId="0" borderId="0" xfId="0" applyFont="1"/>
    <xf numFmtId="0" fontId="6" fillId="0" borderId="0" xfId="0" applyFont="1"/>
    <xf numFmtId="38" fontId="3" fillId="0" borderId="5" xfId="0" applyNumberFormat="1" applyFont="1" applyBorder="1"/>
    <xf numFmtId="38" fontId="3" fillId="0" borderId="0" xfId="0" applyNumberFormat="1" applyFont="1" applyBorder="1"/>
    <xf numFmtId="0" fontId="7" fillId="2" borderId="0" xfId="0" applyFont="1" applyFill="1" applyBorder="1"/>
    <xf numFmtId="38" fontId="3" fillId="2" borderId="0" xfId="0" applyNumberFormat="1" applyFont="1" applyFill="1"/>
    <xf numFmtId="38" fontId="6" fillId="3" borderId="5" xfId="0" applyNumberFormat="1" applyFont="1" applyFill="1" applyBorder="1"/>
    <xf numFmtId="38" fontId="3" fillId="3" borderId="5" xfId="0" applyNumberFormat="1" applyFont="1" applyFill="1" applyBorder="1"/>
    <xf numFmtId="0" fontId="3" fillId="0" borderId="5" xfId="0" applyFont="1" applyBorder="1"/>
    <xf numFmtId="0" fontId="6" fillId="0" borderId="0" xfId="0" applyFont="1" applyFill="1"/>
    <xf numFmtId="37" fontId="4" fillId="0" borderId="3" xfId="0" applyNumberFormat="1" applyFont="1" applyFill="1" applyBorder="1" applyAlignment="1">
      <alignment horizontal="center" vertical="center" wrapText="1"/>
    </xf>
    <xf numFmtId="37" fontId="4" fillId="0" borderId="5" xfId="0" applyNumberFormat="1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5" borderId="0" xfId="0" applyFont="1" applyFill="1" applyBorder="1" applyProtection="1">
      <protection locked="0"/>
    </xf>
    <xf numFmtId="0" fontId="6" fillId="6" borderId="1" xfId="0" applyFont="1" applyFill="1" applyBorder="1" applyAlignment="1">
      <alignment horizontal="centerContinuous"/>
    </xf>
    <xf numFmtId="0" fontId="6" fillId="6" borderId="0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38" fontId="3" fillId="6" borderId="0" xfId="0" applyNumberFormat="1" applyFont="1" applyFill="1" applyBorder="1" applyAlignment="1">
      <alignment horizontal="centerContinuous"/>
    </xf>
    <xf numFmtId="0" fontId="3" fillId="6" borderId="2" xfId="0" applyFont="1" applyFill="1" applyBorder="1" applyAlignment="1">
      <alignment horizontal="centerContinuous"/>
    </xf>
    <xf numFmtId="0" fontId="6" fillId="6" borderId="0" xfId="0" applyFont="1" applyFill="1" applyBorder="1"/>
    <xf numFmtId="0" fontId="3" fillId="6" borderId="0" xfId="0" applyFont="1" applyFill="1" applyBorder="1"/>
    <xf numFmtId="38" fontId="3" fillId="6" borderId="0" xfId="0" applyNumberFormat="1" applyFont="1" applyFill="1" applyBorder="1"/>
    <xf numFmtId="0" fontId="3" fillId="6" borderId="2" xfId="0" applyFont="1" applyFill="1" applyBorder="1"/>
    <xf numFmtId="0" fontId="3" fillId="6" borderId="1" xfId="0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0" fontId="6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38" fontId="3" fillId="4" borderId="5" xfId="0" applyNumberFormat="1" applyFont="1" applyFill="1" applyBorder="1"/>
    <xf numFmtId="38" fontId="6" fillId="4" borderId="5" xfId="0" applyNumberFormat="1" applyFont="1" applyFill="1" applyBorder="1"/>
    <xf numFmtId="38" fontId="3" fillId="0" borderId="5" xfId="0" applyNumberFormat="1" applyFont="1" applyFill="1" applyBorder="1"/>
    <xf numFmtId="0" fontId="3" fillId="0" borderId="0" xfId="0" applyFont="1" applyFill="1"/>
    <xf numFmtId="38" fontId="6" fillId="0" borderId="5" xfId="0" applyNumberFormat="1" applyFont="1" applyFill="1" applyBorder="1"/>
    <xf numFmtId="38" fontId="6" fillId="0" borderId="5" xfId="0" applyNumberFormat="1" applyFont="1" applyFill="1" applyBorder="1" applyProtection="1"/>
    <xf numFmtId="0" fontId="3" fillId="4" borderId="5" xfId="0" applyFont="1" applyFill="1" applyBorder="1"/>
    <xf numFmtId="0" fontId="6" fillId="4" borderId="5" xfId="0" applyFont="1" applyFill="1" applyBorder="1" applyAlignment="1"/>
    <xf numFmtId="0" fontId="6" fillId="0" borderId="5" xfId="0" applyFont="1" applyFill="1" applyBorder="1" applyAlignment="1"/>
    <xf numFmtId="0" fontId="6" fillId="4" borderId="5" xfId="0" applyFont="1" applyFill="1" applyBorder="1" applyAlignment="1">
      <alignment horizontal="centerContinuous"/>
    </xf>
    <xf numFmtId="38" fontId="3" fillId="0" borderId="5" xfId="0" applyNumberFormat="1" applyFont="1" applyFill="1" applyBorder="1" applyAlignment="1" applyProtection="1">
      <alignment horizontal="right"/>
    </xf>
    <xf numFmtId="38" fontId="3" fillId="4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0" fontId="11" fillId="4" borderId="5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13" fillId="3" borderId="5" xfId="0" applyFont="1" applyFill="1" applyBorder="1"/>
    <xf numFmtId="0" fontId="3" fillId="6" borderId="5" xfId="0" applyFont="1" applyFill="1" applyBorder="1" applyAlignment="1">
      <alignment horizontal="right"/>
    </xf>
    <xf numFmtId="0" fontId="11" fillId="4" borderId="5" xfId="0" applyFont="1" applyFill="1" applyBorder="1"/>
    <xf numFmtId="0" fontId="6" fillId="4" borderId="5" xfId="0" applyFont="1" applyFill="1" applyBorder="1" applyAlignment="1">
      <alignment horizontal="center"/>
    </xf>
    <xf numFmtId="38" fontId="6" fillId="4" borderId="5" xfId="0" applyNumberFormat="1" applyFont="1" applyFill="1" applyBorder="1" applyAlignment="1">
      <alignment horizontal="centerContinuous"/>
    </xf>
    <xf numFmtId="0" fontId="3" fillId="0" borderId="5" xfId="0" applyFont="1" applyFill="1" applyBorder="1" applyAlignment="1"/>
    <xf numFmtId="0" fontId="3" fillId="4" borderId="5" xfId="0" applyFont="1" applyFill="1" applyBorder="1" applyAlignment="1"/>
    <xf numFmtId="165" fontId="11" fillId="0" borderId="0" xfId="0" applyNumberFormat="1" applyFont="1" applyBorder="1" applyAlignment="1">
      <alignment horizontal="right"/>
    </xf>
    <xf numFmtId="165" fontId="13" fillId="6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 applyProtection="1">
      <protection locked="0"/>
    </xf>
    <xf numFmtId="38" fontId="3" fillId="0" borderId="5" xfId="0" applyNumberFormat="1" applyFont="1" applyFill="1" applyBorder="1" applyProtection="1">
      <protection locked="0"/>
    </xf>
    <xf numFmtId="38" fontId="3" fillId="4" borderId="5" xfId="0" applyNumberFormat="1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Protection="1">
      <protection locked="0"/>
    </xf>
    <xf numFmtId="0" fontId="14" fillId="6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38" fontId="3" fillId="0" borderId="5" xfId="0" applyNumberFormat="1" applyFont="1" applyFill="1" applyBorder="1" applyProtection="1"/>
    <xf numFmtId="0" fontId="3" fillId="2" borderId="5" xfId="0" applyFont="1" applyFill="1" applyBorder="1" applyAlignment="1" applyProtection="1">
      <alignment horizontal="center"/>
      <protection locked="0"/>
    </xf>
    <xf numFmtId="165" fontId="3" fillId="2" borderId="5" xfId="0" applyNumberFormat="1" applyFont="1" applyFill="1" applyBorder="1" applyProtection="1"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0" xfId="0" applyFont="1"/>
    <xf numFmtId="38" fontId="3" fillId="4" borderId="5" xfId="0" applyNumberFormat="1" applyFont="1" applyFill="1" applyBorder="1" applyProtection="1"/>
    <xf numFmtId="38" fontId="6" fillId="4" borderId="5" xfId="0" applyNumberFormat="1" applyFont="1" applyFill="1" applyBorder="1" applyProtection="1"/>
    <xf numFmtId="38" fontId="3" fillId="4" borderId="5" xfId="0" applyNumberFormat="1" applyFont="1" applyFill="1" applyBorder="1" applyAlignment="1" applyProtection="1">
      <alignment horizontal="right"/>
    </xf>
    <xf numFmtId="38" fontId="3" fillId="4" borderId="5" xfId="0" applyNumberFormat="1" applyFont="1" applyFill="1" applyBorder="1" applyAlignment="1" applyProtection="1">
      <alignment horizontal="right"/>
    </xf>
    <xf numFmtId="0" fontId="18" fillId="0" borderId="0" xfId="0" applyFont="1" applyFill="1"/>
    <xf numFmtId="0" fontId="19" fillId="0" borderId="21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top"/>
    </xf>
    <xf numFmtId="0" fontId="28" fillId="0" borderId="5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top"/>
    </xf>
    <xf numFmtId="0" fontId="18" fillId="0" borderId="21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3" xfId="0" applyFont="1" applyFill="1" applyBorder="1" applyAlignment="1"/>
    <xf numFmtId="3" fontId="30" fillId="0" borderId="23" xfId="0" applyNumberFormat="1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27" fillId="0" borderId="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23" xfId="0" applyFont="1" applyFill="1" applyBorder="1"/>
    <xf numFmtId="0" fontId="18" fillId="0" borderId="22" xfId="0" applyFont="1" applyFill="1" applyBorder="1"/>
    <xf numFmtId="0" fontId="37" fillId="0" borderId="23" xfId="0" applyFont="1" applyFill="1" applyBorder="1" applyAlignment="1">
      <alignment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23" xfId="0" applyFont="1" applyFill="1" applyBorder="1" applyAlignment="1">
      <alignment vertical="center"/>
    </xf>
    <xf numFmtId="0" fontId="27" fillId="0" borderId="2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/>
    <xf numFmtId="0" fontId="18" fillId="0" borderId="12" xfId="0" applyFont="1" applyFill="1" applyBorder="1"/>
    <xf numFmtId="0" fontId="18" fillId="0" borderId="13" xfId="0" applyFont="1" applyFill="1" applyBorder="1"/>
    <xf numFmtId="0" fontId="18" fillId="0" borderId="11" xfId="0" applyFont="1" applyFill="1" applyBorder="1" applyAlignment="1">
      <alignment vertical="top"/>
    </xf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18" fillId="0" borderId="21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25" fillId="0" borderId="12" xfId="0" applyFont="1" applyFill="1" applyBorder="1" applyAlignment="1">
      <alignment vertical="top"/>
    </xf>
    <xf numFmtId="0" fontId="3" fillId="4" borderId="5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38" fontId="3" fillId="0" borderId="0" xfId="0" applyNumberFormat="1" applyFont="1"/>
    <xf numFmtId="38" fontId="39" fillId="4" borderId="5" xfId="0" applyNumberFormat="1" applyFont="1" applyFill="1" applyBorder="1" applyAlignment="1" applyProtection="1">
      <alignment horizontal="right"/>
    </xf>
    <xf numFmtId="38" fontId="39" fillId="0" borderId="5" xfId="0" applyNumberFormat="1" applyFont="1" applyFill="1" applyBorder="1" applyAlignment="1" applyProtection="1">
      <alignment horizontal="right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20" fillId="4" borderId="23" xfId="0" applyFont="1" applyFill="1" applyBorder="1" applyAlignment="1">
      <alignment horizontal="left"/>
    </xf>
    <xf numFmtId="0" fontId="20" fillId="4" borderId="22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4" fontId="22" fillId="0" borderId="1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29" fillId="0" borderId="23" xfId="0" applyFont="1" applyFill="1" applyBorder="1" applyAlignment="1" applyProtection="1">
      <alignment horizontal="center" vertical="center"/>
      <protection locked="0"/>
    </xf>
    <xf numFmtId="0" fontId="29" fillId="0" borderId="22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top"/>
    </xf>
    <xf numFmtId="0" fontId="18" fillId="0" borderId="12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center" vertical="top"/>
    </xf>
    <xf numFmtId="0" fontId="18" fillId="0" borderId="23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top"/>
    </xf>
    <xf numFmtId="0" fontId="29" fillId="4" borderId="21" xfId="0" applyFont="1" applyFill="1" applyBorder="1" applyAlignment="1" applyProtection="1">
      <alignment horizontal="center" vertical="center"/>
      <protection locked="0"/>
    </xf>
    <xf numFmtId="0" fontId="29" fillId="4" borderId="23" xfId="0" applyFont="1" applyFill="1" applyBorder="1" applyAlignment="1" applyProtection="1">
      <alignment horizontal="center" vertical="center"/>
      <protection locked="0"/>
    </xf>
    <xf numFmtId="0" fontId="29" fillId="4" borderId="22" xfId="0" applyFont="1" applyFill="1" applyBorder="1" applyAlignment="1" applyProtection="1">
      <alignment horizontal="center" vertical="center"/>
      <protection locked="0"/>
    </xf>
    <xf numFmtId="0" fontId="32" fillId="4" borderId="21" xfId="0" applyFont="1" applyFill="1" applyBorder="1" applyAlignment="1" applyProtection="1">
      <alignment horizontal="left" vertical="center"/>
      <protection locked="0"/>
    </xf>
    <xf numFmtId="0" fontId="33" fillId="4" borderId="23" xfId="0" applyFont="1" applyFill="1" applyBorder="1" applyAlignment="1" applyProtection="1">
      <alignment horizontal="left" vertical="center"/>
      <protection locked="0"/>
    </xf>
    <xf numFmtId="0" fontId="33" fillId="4" borderId="22" xfId="0" applyFont="1" applyFill="1" applyBorder="1" applyAlignment="1" applyProtection="1">
      <alignment horizontal="left" vertical="center"/>
      <protection locked="0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textRotation="90" wrapText="1"/>
    </xf>
    <xf numFmtId="0" fontId="27" fillId="0" borderId="13" xfId="0" applyFont="1" applyFill="1" applyBorder="1" applyAlignment="1">
      <alignment horizontal="center" vertical="center" textRotation="90" wrapText="1"/>
    </xf>
    <xf numFmtId="0" fontId="27" fillId="0" borderId="9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textRotation="90" wrapText="1"/>
    </xf>
    <xf numFmtId="0" fontId="27" fillId="0" borderId="14" xfId="0" applyFont="1" applyFill="1" applyBorder="1" applyAlignment="1">
      <alignment horizontal="center" vertical="center" textRotation="90" wrapText="1"/>
    </xf>
    <xf numFmtId="0" fontId="27" fillId="0" borderId="16" xfId="0" applyFont="1" applyFill="1" applyBorder="1" applyAlignment="1">
      <alignment horizontal="center" vertical="center" textRotation="90" wrapText="1"/>
    </xf>
    <xf numFmtId="0" fontId="29" fillId="4" borderId="23" xfId="0" applyFont="1" applyFill="1" applyBorder="1" applyAlignment="1" applyProtection="1">
      <alignment horizontal="left" vertical="center"/>
      <protection locked="0"/>
    </xf>
    <xf numFmtId="0" fontId="29" fillId="4" borderId="22" xfId="0" applyFont="1" applyFill="1" applyBorder="1" applyAlignment="1" applyProtection="1">
      <alignment horizontal="left" vertical="center"/>
      <protection locked="0"/>
    </xf>
    <xf numFmtId="3" fontId="29" fillId="4" borderId="23" xfId="0" applyNumberFormat="1" applyFont="1" applyFill="1" applyBorder="1" applyAlignment="1" applyProtection="1">
      <alignment horizontal="center" vertical="center"/>
      <protection locked="0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9" fillId="0" borderId="23" xfId="0" applyFont="1" applyFill="1" applyBorder="1" applyAlignment="1" applyProtection="1">
      <alignment horizontal="left" vertical="center"/>
      <protection locked="0"/>
    </xf>
    <xf numFmtId="0" fontId="29" fillId="0" borderId="22" xfId="0" applyFont="1" applyFill="1" applyBorder="1" applyAlignment="1" applyProtection="1">
      <alignment horizontal="left" vertical="center"/>
      <protection locked="0"/>
    </xf>
    <xf numFmtId="0" fontId="34" fillId="0" borderId="21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/>
    </xf>
    <xf numFmtId="3" fontId="34" fillId="4" borderId="21" xfId="0" applyNumberFormat="1" applyFont="1" applyFill="1" applyBorder="1" applyAlignment="1">
      <alignment horizontal="right" vertical="center"/>
    </xf>
    <xf numFmtId="3" fontId="34" fillId="4" borderId="23" xfId="0" applyNumberFormat="1" applyFont="1" applyFill="1" applyBorder="1" applyAlignment="1">
      <alignment horizontal="right" vertical="center"/>
    </xf>
    <xf numFmtId="3" fontId="34" fillId="4" borderId="22" xfId="0" applyNumberFormat="1" applyFont="1" applyFill="1" applyBorder="1" applyAlignment="1">
      <alignment horizontal="right" vertical="center"/>
    </xf>
    <xf numFmtId="3" fontId="35" fillId="4" borderId="21" xfId="0" applyNumberFormat="1" applyFont="1" applyFill="1" applyBorder="1" applyAlignment="1">
      <alignment horizontal="right" vertical="center"/>
    </xf>
    <xf numFmtId="3" fontId="35" fillId="4" borderId="23" xfId="0" applyNumberFormat="1" applyFont="1" applyFill="1" applyBorder="1" applyAlignment="1">
      <alignment horizontal="right" vertical="center"/>
    </xf>
    <xf numFmtId="3" fontId="35" fillId="4" borderId="22" xfId="0" applyNumberFormat="1" applyFont="1" applyFill="1" applyBorder="1" applyAlignment="1">
      <alignment horizontal="right" vertical="center"/>
    </xf>
    <xf numFmtId="166" fontId="34" fillId="0" borderId="21" xfId="0" applyNumberFormat="1" applyFont="1" applyFill="1" applyBorder="1" applyAlignment="1">
      <alignment horizontal="right" vertical="center"/>
    </xf>
    <xf numFmtId="166" fontId="34" fillId="0" borderId="23" xfId="0" applyNumberFormat="1" applyFont="1" applyFill="1" applyBorder="1" applyAlignment="1">
      <alignment horizontal="right" vertical="center"/>
    </xf>
    <xf numFmtId="166" fontId="34" fillId="0" borderId="22" xfId="0" applyNumberFormat="1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166" fontId="35" fillId="0" borderId="21" xfId="0" applyNumberFormat="1" applyFont="1" applyFill="1" applyBorder="1" applyAlignment="1">
      <alignment horizontal="right" vertical="center"/>
    </xf>
    <xf numFmtId="0" fontId="35" fillId="0" borderId="23" xfId="0" applyFont="1" applyFill="1" applyBorder="1" applyAlignment="1">
      <alignment horizontal="right" vertical="center"/>
    </xf>
    <xf numFmtId="0" fontId="35" fillId="0" borderId="22" xfId="0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 textRotation="90" wrapText="1"/>
    </xf>
    <xf numFmtId="0" fontId="36" fillId="0" borderId="21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4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3" fontId="34" fillId="4" borderId="21" xfId="0" applyNumberFormat="1" applyFont="1" applyFill="1" applyBorder="1" applyAlignment="1">
      <alignment horizontal="right"/>
    </xf>
    <xf numFmtId="3" fontId="34" fillId="4" borderId="23" xfId="0" applyNumberFormat="1" applyFont="1" applyFill="1" applyBorder="1" applyAlignment="1">
      <alignment horizontal="right"/>
    </xf>
    <xf numFmtId="3" fontId="34" fillId="4" borderId="22" xfId="0" applyNumberFormat="1" applyFont="1" applyFill="1" applyBorder="1" applyAlignment="1">
      <alignment horizontal="right"/>
    </xf>
    <xf numFmtId="0" fontId="18" fillId="0" borderId="21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3" fontId="34" fillId="4" borderId="21" xfId="0" applyNumberFormat="1" applyFont="1" applyFill="1" applyBorder="1" applyAlignment="1" applyProtection="1">
      <alignment horizontal="right" vertical="center"/>
      <protection locked="0"/>
    </xf>
    <xf numFmtId="3" fontId="34" fillId="4" borderId="23" xfId="0" applyNumberFormat="1" applyFont="1" applyFill="1" applyBorder="1" applyAlignment="1" applyProtection="1">
      <alignment horizontal="right" vertical="center"/>
      <protection locked="0"/>
    </xf>
    <xf numFmtId="3" fontId="34" fillId="4" borderId="22" xfId="0" applyNumberFormat="1" applyFont="1" applyFill="1" applyBorder="1" applyAlignment="1" applyProtection="1">
      <alignment horizontal="right" vertical="center"/>
      <protection locked="0"/>
    </xf>
    <xf numFmtId="37" fontId="3" fillId="0" borderId="17" xfId="0" applyNumberFormat="1" applyFont="1" applyFill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37" fontId="3" fillId="0" borderId="20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5" borderId="5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37" fontId="4" fillId="0" borderId="3" xfId="0" applyNumberFormat="1" applyFont="1" applyFill="1" applyBorder="1" applyAlignment="1">
      <alignment horizontal="left"/>
    </xf>
    <xf numFmtId="37" fontId="4" fillId="0" borderId="4" xfId="0" applyNumberFormat="1" applyFont="1" applyFill="1" applyBorder="1" applyAlignment="1">
      <alignment horizontal="left"/>
    </xf>
    <xf numFmtId="37" fontId="4" fillId="0" borderId="5" xfId="0" applyNumberFormat="1" applyFont="1" applyFill="1" applyBorder="1" applyAlignment="1">
      <alignment horizontal="left"/>
    </xf>
    <xf numFmtId="37" fontId="4" fillId="0" borderId="6" xfId="0" applyNumberFormat="1" applyFont="1" applyFill="1" applyBorder="1" applyAlignment="1">
      <alignment horizontal="left"/>
    </xf>
    <xf numFmtId="37" fontId="5" fillId="0" borderId="7" xfId="0" applyNumberFormat="1" applyFont="1" applyFill="1" applyBorder="1" applyAlignment="1">
      <alignment horizontal="left"/>
    </xf>
    <xf numFmtId="37" fontId="5" fillId="0" borderId="8" xfId="0" applyNumberFormat="1" applyFont="1" applyFill="1" applyBorder="1" applyAlignment="1">
      <alignment horizontal="left"/>
    </xf>
    <xf numFmtId="37" fontId="4" fillId="0" borderId="3" xfId="0" applyNumberFormat="1" applyFont="1" applyFill="1" applyBorder="1" applyAlignment="1">
      <alignment horizontal="center" vertical="center" wrapText="1"/>
    </xf>
    <xf numFmtId="37" fontId="4" fillId="0" borderId="5" xfId="0" applyNumberFormat="1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6" borderId="17" xfId="0" applyFont="1" applyFill="1" applyBorder="1" applyAlignment="1" applyProtection="1">
      <alignment horizontal="center"/>
      <protection locked="0"/>
    </xf>
    <xf numFmtId="0" fontId="6" fillId="6" borderId="18" xfId="0" applyFont="1" applyFill="1" applyBorder="1" applyAlignment="1" applyProtection="1">
      <alignment horizontal="center"/>
      <protection locked="0"/>
    </xf>
    <xf numFmtId="0" fontId="6" fillId="6" borderId="19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38" fontId="6" fillId="4" borderId="5" xfId="0" applyNumberFormat="1" applyFon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38" fontId="3" fillId="7" borderId="5" xfId="0" applyNumberFormat="1" applyFont="1" applyFill="1" applyBorder="1" applyAlignment="1">
      <alignment horizontal="right"/>
    </xf>
    <xf numFmtId="0" fontId="0" fillId="7" borderId="5" xfId="0" applyFill="1" applyBorder="1" applyAlignment="1">
      <alignment horizontal="right"/>
    </xf>
    <xf numFmtId="38" fontId="3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alignment horizontal="right"/>
      <protection locked="0"/>
    </xf>
    <xf numFmtId="38" fontId="3" fillId="4" borderId="5" xfId="0" applyNumberFormat="1" applyFon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16" fillId="0" borderId="5" xfId="0" applyNumberFormat="1" applyFont="1" applyFill="1" applyBorder="1" applyAlignment="1">
      <alignment horizontal="center" vertical="center" wrapText="1"/>
    </xf>
    <xf numFmtId="37" fontId="2" fillId="0" borderId="5" xfId="0" applyNumberFormat="1" applyFont="1" applyFill="1" applyBorder="1" applyAlignment="1">
      <alignment horizontal="left" wrapText="1"/>
    </xf>
    <xf numFmtId="38" fontId="3" fillId="7" borderId="21" xfId="0" applyNumberFormat="1" applyFont="1" applyFill="1" applyBorder="1" applyAlignment="1">
      <alignment horizontal="right"/>
    </xf>
    <xf numFmtId="38" fontId="3" fillId="7" borderId="22" xfId="0" applyNumberFormat="1" applyFont="1" applyFill="1" applyBorder="1" applyAlignment="1">
      <alignment horizontal="right"/>
    </xf>
    <xf numFmtId="0" fontId="0" fillId="0" borderId="5" xfId="0" applyBorder="1" applyAlignment="1">
      <alignment horizontal="left" wrapText="1"/>
    </xf>
    <xf numFmtId="0" fontId="15" fillId="0" borderId="21" xfId="0" applyFont="1" applyBorder="1" applyAlignment="1" applyProtection="1">
      <alignment horizontal="right"/>
    </xf>
    <xf numFmtId="0" fontId="15" fillId="0" borderId="23" xfId="0" applyFont="1" applyBorder="1" applyAlignment="1" applyProtection="1">
      <alignment horizontal="right"/>
    </xf>
    <xf numFmtId="0" fontId="15" fillId="0" borderId="22" xfId="0" applyFont="1" applyBorder="1" applyAlignment="1" applyProtection="1">
      <alignment horizontal="right"/>
    </xf>
    <xf numFmtId="0" fontId="2" fillId="0" borderId="5" xfId="0" applyFont="1" applyBorder="1" applyAlignment="1">
      <alignment horizontal="left" wrapText="1"/>
    </xf>
    <xf numFmtId="38" fontId="3" fillId="0" borderId="21" xfId="0" applyNumberFormat="1" applyFont="1" applyFill="1" applyBorder="1" applyAlignment="1" applyProtection="1">
      <alignment horizontal="right"/>
      <protection locked="0"/>
    </xf>
    <xf numFmtId="38" fontId="3" fillId="0" borderId="22" xfId="0" applyNumberFormat="1" applyFont="1" applyFill="1" applyBorder="1" applyAlignment="1" applyProtection="1">
      <alignment horizontal="right"/>
      <protection locked="0"/>
    </xf>
    <xf numFmtId="38" fontId="6" fillId="4" borderId="5" xfId="0" applyNumberFormat="1" applyFont="1" applyFill="1" applyBorder="1" applyAlignment="1" applyProtection="1">
      <alignment horizontal="right"/>
    </xf>
    <xf numFmtId="0" fontId="8" fillId="4" borderId="5" xfId="0" applyFont="1" applyFill="1" applyBorder="1" applyAlignment="1" applyProtection="1">
      <alignment horizontal="right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38" fontId="3" fillId="4" borderId="5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28576</xdr:colOff>
      <xdr:row>51</xdr:row>
      <xdr:rowOff>19051</xdr:rowOff>
    </xdr:from>
    <xdr:to>
      <xdr:col>22</xdr:col>
      <xdr:colOff>171450</xdr:colOff>
      <xdr:row>51</xdr:row>
      <xdr:rowOff>152401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057776" y="10077451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  <xdr:twoCellAnchor>
    <xdr:from>
      <xdr:col>27</xdr:col>
      <xdr:colOff>19051</xdr:colOff>
      <xdr:row>51</xdr:row>
      <xdr:rowOff>19051</xdr:rowOff>
    </xdr:from>
    <xdr:to>
      <xdr:col>27</xdr:col>
      <xdr:colOff>161925</xdr:colOff>
      <xdr:row>51</xdr:row>
      <xdr:rowOff>152401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172201" y="10077451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  <xdr:twoCellAnchor>
    <xdr:from>
      <xdr:col>12</xdr:col>
      <xdr:colOff>276226</xdr:colOff>
      <xdr:row>40</xdr:row>
      <xdr:rowOff>28576</xdr:rowOff>
    </xdr:from>
    <xdr:to>
      <xdr:col>13</xdr:col>
      <xdr:colOff>85725</xdr:colOff>
      <xdr:row>40</xdr:row>
      <xdr:rowOff>161926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019426" y="7886701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  <xdr:twoCellAnchor>
    <xdr:from>
      <xdr:col>16</xdr:col>
      <xdr:colOff>152401</xdr:colOff>
      <xdr:row>40</xdr:row>
      <xdr:rowOff>28576</xdr:rowOff>
    </xdr:from>
    <xdr:to>
      <xdr:col>17</xdr:col>
      <xdr:colOff>85725</xdr:colOff>
      <xdr:row>40</xdr:row>
      <xdr:rowOff>161926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857626" y="7886701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  <xdr:twoCellAnchor>
    <xdr:from>
      <xdr:col>19</xdr:col>
      <xdr:colOff>19051</xdr:colOff>
      <xdr:row>40</xdr:row>
      <xdr:rowOff>19051</xdr:rowOff>
    </xdr:from>
    <xdr:to>
      <xdr:col>19</xdr:col>
      <xdr:colOff>161925</xdr:colOff>
      <xdr:row>40</xdr:row>
      <xdr:rowOff>152401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352926" y="7877176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  <xdr:twoCellAnchor>
    <xdr:from>
      <xdr:col>22</xdr:col>
      <xdr:colOff>57151</xdr:colOff>
      <xdr:row>7</xdr:row>
      <xdr:rowOff>38101</xdr:rowOff>
    </xdr:from>
    <xdr:to>
      <xdr:col>23</xdr:col>
      <xdr:colOff>0</xdr:colOff>
      <xdr:row>7</xdr:row>
      <xdr:rowOff>190501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086351" y="1524001"/>
          <a:ext cx="161924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30</xdr:col>
      <xdr:colOff>133351</xdr:colOff>
      <xdr:row>7</xdr:row>
      <xdr:rowOff>38101</xdr:rowOff>
    </xdr:from>
    <xdr:to>
      <xdr:col>30</xdr:col>
      <xdr:colOff>295275</xdr:colOff>
      <xdr:row>7</xdr:row>
      <xdr:rowOff>190501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915151" y="1524001"/>
          <a:ext cx="161924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3</xdr:col>
      <xdr:colOff>180976</xdr:colOff>
      <xdr:row>7</xdr:row>
      <xdr:rowOff>38101</xdr:rowOff>
    </xdr:from>
    <xdr:to>
      <xdr:col>4</xdr:col>
      <xdr:colOff>133350</xdr:colOff>
      <xdr:row>7</xdr:row>
      <xdr:rowOff>190501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09626" y="1524001"/>
          <a:ext cx="161924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5</xdr:col>
      <xdr:colOff>133351</xdr:colOff>
      <xdr:row>7</xdr:row>
      <xdr:rowOff>28576</xdr:rowOff>
    </xdr:from>
    <xdr:to>
      <xdr:col>6</xdr:col>
      <xdr:colOff>85725</xdr:colOff>
      <xdr:row>7</xdr:row>
      <xdr:rowOff>180976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209676" y="1514476"/>
          <a:ext cx="180974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MX"/>
            <a:t>X</a:t>
          </a:r>
        </a:p>
      </xdr:txBody>
    </xdr:sp>
    <xdr:clientData/>
  </xdr:twoCellAnchor>
  <xdr:twoCellAnchor>
    <xdr:from>
      <xdr:col>7</xdr:col>
      <xdr:colOff>38101</xdr:colOff>
      <xdr:row>7</xdr:row>
      <xdr:rowOff>38101</xdr:rowOff>
    </xdr:from>
    <xdr:to>
      <xdr:col>7</xdr:col>
      <xdr:colOff>200025</xdr:colOff>
      <xdr:row>7</xdr:row>
      <xdr:rowOff>190501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581151" y="1524001"/>
          <a:ext cx="161924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8</xdr:col>
      <xdr:colOff>123826</xdr:colOff>
      <xdr:row>5</xdr:row>
      <xdr:rowOff>38101</xdr:rowOff>
    </xdr:from>
    <xdr:to>
      <xdr:col>9</xdr:col>
      <xdr:colOff>76200</xdr:colOff>
      <xdr:row>5</xdr:row>
      <xdr:rowOff>190501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895476" y="981076"/>
          <a:ext cx="190499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CO" sz="900" b="1"/>
            <a:t>X</a:t>
          </a:r>
        </a:p>
      </xdr:txBody>
    </xdr:sp>
    <xdr:clientData/>
  </xdr:twoCellAnchor>
  <xdr:twoCellAnchor>
    <xdr:from>
      <xdr:col>9</xdr:col>
      <xdr:colOff>28576</xdr:colOff>
      <xdr:row>7</xdr:row>
      <xdr:rowOff>28576</xdr:rowOff>
    </xdr:from>
    <xdr:to>
      <xdr:col>9</xdr:col>
      <xdr:colOff>219075</xdr:colOff>
      <xdr:row>7</xdr:row>
      <xdr:rowOff>180976</xdr:rowOff>
    </xdr:to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038351" y="1514476"/>
          <a:ext cx="190499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12</xdr:col>
      <xdr:colOff>180976</xdr:colOff>
      <xdr:row>5</xdr:row>
      <xdr:rowOff>47626</xdr:rowOff>
    </xdr:from>
    <xdr:to>
      <xdr:col>13</xdr:col>
      <xdr:colOff>9525</xdr:colOff>
      <xdr:row>5</xdr:row>
      <xdr:rowOff>200026</xdr:rowOff>
    </xdr:to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924176" y="990601"/>
          <a:ext cx="161924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17</xdr:col>
      <xdr:colOff>95251</xdr:colOff>
      <xdr:row>5</xdr:row>
      <xdr:rowOff>38101</xdr:rowOff>
    </xdr:from>
    <xdr:to>
      <xdr:col>18</xdr:col>
      <xdr:colOff>47625</xdr:colOff>
      <xdr:row>5</xdr:row>
      <xdr:rowOff>190501</xdr:rowOff>
    </xdr:to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010026" y="981076"/>
          <a:ext cx="161924" cy="152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s-MX"/>
        </a:p>
      </xdr:txBody>
    </xdr:sp>
    <xdr:clientData/>
  </xdr:twoCellAnchor>
  <xdr:twoCellAnchor>
    <xdr:from>
      <xdr:col>4</xdr:col>
      <xdr:colOff>0</xdr:colOff>
      <xdr:row>3</xdr:row>
      <xdr:rowOff>38101</xdr:rowOff>
    </xdr:from>
    <xdr:to>
      <xdr:col>6</xdr:col>
      <xdr:colOff>180975</xdr:colOff>
      <xdr:row>3</xdr:row>
      <xdr:rowOff>238125</xdr:rowOff>
    </xdr:to>
    <xdr:sp macro="" textlink="">
      <xdr:nvSpPr>
        <xdr:cNvPr id="23" name="22 CuadroText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38200" y="714376"/>
          <a:ext cx="647700" cy="2000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2020</a:t>
          </a:r>
        </a:p>
      </xdr:txBody>
    </xdr:sp>
    <xdr:clientData/>
  </xdr:twoCellAnchor>
  <xdr:twoCellAnchor>
    <xdr:from>
      <xdr:col>9</xdr:col>
      <xdr:colOff>142876</xdr:colOff>
      <xdr:row>40</xdr:row>
      <xdr:rowOff>38101</xdr:rowOff>
    </xdr:from>
    <xdr:to>
      <xdr:col>10</xdr:col>
      <xdr:colOff>38100</xdr:colOff>
      <xdr:row>40</xdr:row>
      <xdr:rowOff>171451</xdr:rowOff>
    </xdr:to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152651" y="7896226"/>
          <a:ext cx="142874" cy="13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CO" sz="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E57"/>
  <sheetViews>
    <sheetView showGridLines="0" tabSelected="1" zoomScale="130" zoomScaleNormal="130" workbookViewId="0">
      <selection activeCell="J9" sqref="J9:AE9"/>
    </sheetView>
  </sheetViews>
  <sheetFormatPr baseColWidth="10" defaultColWidth="3.140625" defaultRowHeight="9"/>
  <cols>
    <col min="1" max="4" width="3.140625" style="86" customWidth="1"/>
    <col min="5" max="5" width="3.5703125" style="86" customWidth="1"/>
    <col min="6" max="6" width="3.42578125" style="86" customWidth="1"/>
    <col min="7" max="7" width="3.5703125" style="86" customWidth="1"/>
    <col min="8" max="8" width="3.42578125" style="86" customWidth="1"/>
    <col min="9" max="9" width="3.5703125" style="86" customWidth="1"/>
    <col min="10" max="11" width="3.7109375" style="86" customWidth="1"/>
    <col min="12" max="12" width="3.5703125" style="86" customWidth="1"/>
    <col min="13" max="13" width="5" style="86" customWidth="1"/>
    <col min="14" max="19" width="3.140625" style="86" customWidth="1"/>
    <col min="20" max="20" width="3.85546875" style="86" customWidth="1"/>
    <col min="21" max="25" width="3.28515625" style="86" customWidth="1"/>
    <col min="26" max="26" width="3.85546875" style="86" customWidth="1"/>
    <col min="27" max="30" width="3.140625" style="86" customWidth="1"/>
    <col min="31" max="31" width="4.7109375" style="86" customWidth="1"/>
    <col min="32" max="16384" width="3.140625" style="86"/>
  </cols>
  <sheetData>
    <row r="1" spans="1:31" ht="17.25" customHeight="1">
      <c r="A1" s="140" t="s">
        <v>78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2"/>
      <c r="Z1" s="142"/>
      <c r="AA1" s="142"/>
      <c r="AB1" s="142"/>
      <c r="AC1" s="142"/>
      <c r="AD1" s="142"/>
      <c r="AE1" s="143"/>
    </row>
    <row r="2" spans="1:31" ht="10.5" customHeight="1">
      <c r="A2" s="144" t="s">
        <v>79</v>
      </c>
      <c r="B2" s="145"/>
      <c r="C2" s="145"/>
      <c r="D2" s="145"/>
      <c r="E2" s="145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7"/>
      <c r="Y2" s="148" t="s">
        <v>80</v>
      </c>
      <c r="Z2" s="149"/>
      <c r="AA2" s="149"/>
      <c r="AB2" s="149"/>
      <c r="AC2" s="149"/>
      <c r="AD2" s="149"/>
      <c r="AE2" s="150"/>
    </row>
    <row r="3" spans="1:31" ht="12.75" customHeight="1">
      <c r="A3" s="144" t="s">
        <v>81</v>
      </c>
      <c r="B3" s="145"/>
      <c r="C3" s="145"/>
      <c r="D3" s="145"/>
      <c r="E3" s="145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51">
        <f>Q57</f>
        <v>43847</v>
      </c>
      <c r="Z3" s="152"/>
      <c r="AA3" s="152"/>
      <c r="AB3" s="152"/>
      <c r="AC3" s="152"/>
      <c r="AD3" s="152"/>
      <c r="AE3" s="153"/>
    </row>
    <row r="4" spans="1:31" ht="15" customHeight="1">
      <c r="A4" s="123" t="s">
        <v>82</v>
      </c>
      <c r="B4" s="124"/>
      <c r="C4" s="124"/>
      <c r="D4" s="124"/>
      <c r="E4" s="178"/>
      <c r="F4" s="178"/>
      <c r="G4" s="178"/>
      <c r="H4" s="130" t="s">
        <v>158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5"/>
      <c r="Z4" s="125"/>
      <c r="AA4" s="125"/>
      <c r="AB4" s="125"/>
      <c r="AC4" s="125"/>
      <c r="AD4" s="125"/>
      <c r="AE4" s="126"/>
    </row>
    <row r="5" spans="1:31" ht="12" customHeight="1">
      <c r="A5" s="127"/>
      <c r="B5" s="125"/>
      <c r="C5" s="125"/>
      <c r="D5" s="125"/>
      <c r="E5" s="128"/>
      <c r="F5" s="128"/>
      <c r="G5" s="128"/>
      <c r="H5" s="129"/>
      <c r="I5" s="113" t="s">
        <v>51</v>
      </c>
      <c r="J5" s="234"/>
      <c r="K5" s="234"/>
      <c r="L5" s="234"/>
      <c r="M5" s="234"/>
      <c r="N5" s="234"/>
      <c r="O5" s="234"/>
      <c r="P5" s="125"/>
      <c r="Q5" s="125"/>
      <c r="R5" s="132"/>
      <c r="S5" s="125"/>
      <c r="T5" s="132"/>
      <c r="U5" s="125"/>
      <c r="V5" s="132"/>
      <c r="W5" s="125"/>
      <c r="X5" s="132"/>
      <c r="Y5" s="125"/>
      <c r="Z5" s="132"/>
      <c r="AA5" s="125"/>
      <c r="AB5" s="132"/>
      <c r="AC5" s="125"/>
      <c r="AD5" s="132" t="s">
        <v>166</v>
      </c>
      <c r="AE5" s="126"/>
    </row>
    <row r="6" spans="1:31" ht="18" customHeight="1">
      <c r="A6" s="179" t="s">
        <v>83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1"/>
    </row>
    <row r="7" spans="1:31" ht="15" customHeight="1">
      <c r="A7" s="182" t="s">
        <v>84</v>
      </c>
      <c r="B7" s="183"/>
      <c r="C7" s="89">
        <v>1</v>
      </c>
      <c r="D7" s="90" t="s">
        <v>85</v>
      </c>
      <c r="E7" s="88"/>
      <c r="F7" s="88"/>
      <c r="G7" s="88"/>
      <c r="H7" s="88"/>
      <c r="I7" s="88"/>
      <c r="J7" s="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</row>
    <row r="8" spans="1:31" ht="15" customHeight="1">
      <c r="A8" s="184"/>
      <c r="B8" s="185"/>
      <c r="C8" s="89">
        <v>2</v>
      </c>
      <c r="D8" s="91" t="s">
        <v>86</v>
      </c>
      <c r="E8" s="92"/>
      <c r="F8" s="92"/>
      <c r="G8" s="92"/>
      <c r="H8" s="92"/>
      <c r="I8" s="92"/>
      <c r="J8" s="93"/>
      <c r="K8" s="94" t="s">
        <v>87</v>
      </c>
      <c r="L8" s="190" t="s">
        <v>167</v>
      </c>
      <c r="M8" s="190"/>
      <c r="N8" s="190"/>
      <c r="O8" s="190"/>
      <c r="P8" s="190"/>
      <c r="Q8" s="92" t="s">
        <v>88</v>
      </c>
      <c r="R8" s="92"/>
      <c r="S8" s="92"/>
      <c r="T8" s="92"/>
      <c r="U8" s="92"/>
      <c r="V8" s="92"/>
      <c r="W8" s="92" t="s">
        <v>89</v>
      </c>
      <c r="X8" s="92"/>
      <c r="Y8" s="92"/>
      <c r="Z8" s="92"/>
      <c r="AA8" s="92"/>
      <c r="AB8" s="92"/>
      <c r="AC8" s="92"/>
      <c r="AD8" s="92"/>
      <c r="AE8" s="95"/>
    </row>
    <row r="9" spans="1:31" ht="15" customHeight="1">
      <c r="A9" s="184"/>
      <c r="B9" s="185"/>
      <c r="C9" s="191">
        <v>3</v>
      </c>
      <c r="D9" s="96" t="s">
        <v>90</v>
      </c>
      <c r="E9" s="97"/>
      <c r="F9" s="97"/>
      <c r="G9" s="97"/>
      <c r="H9" s="97"/>
      <c r="I9" s="97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9"/>
    </row>
    <row r="10" spans="1:31" ht="15" customHeight="1">
      <c r="A10" s="184"/>
      <c r="B10" s="185"/>
      <c r="C10" s="192"/>
      <c r="D10" s="91" t="s">
        <v>91</v>
      </c>
      <c r="E10" s="98"/>
      <c r="F10" s="98"/>
      <c r="G10" s="98"/>
      <c r="H10" s="98"/>
      <c r="I10" s="98"/>
      <c r="J10" s="98"/>
      <c r="K10" s="98"/>
      <c r="L10" s="159"/>
      <c r="M10" s="159"/>
      <c r="N10" s="159"/>
      <c r="O10" s="159"/>
      <c r="P10" s="159"/>
      <c r="Q10" s="159"/>
      <c r="R10" s="159"/>
      <c r="S10" s="159"/>
      <c r="T10" s="160"/>
      <c r="U10" s="91" t="s">
        <v>92</v>
      </c>
      <c r="V10" s="98"/>
      <c r="W10" s="98"/>
      <c r="X10" s="98"/>
      <c r="Y10" s="193"/>
      <c r="Z10" s="193"/>
      <c r="AA10" s="193"/>
      <c r="AB10" s="193"/>
      <c r="AC10" s="193"/>
      <c r="AD10" s="193"/>
      <c r="AE10" s="194"/>
    </row>
    <row r="11" spans="1:31" ht="10.5" customHeight="1">
      <c r="A11" s="184"/>
      <c r="B11" s="185"/>
      <c r="C11" s="191">
        <v>4</v>
      </c>
      <c r="D11" s="99" t="s">
        <v>93</v>
      </c>
      <c r="E11" s="98"/>
      <c r="F11" s="98"/>
      <c r="G11" s="161"/>
      <c r="H11" s="162"/>
      <c r="I11" s="163" t="s">
        <v>94</v>
      </c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5"/>
      <c r="U11" s="166" t="s">
        <v>95</v>
      </c>
      <c r="V11" s="167"/>
      <c r="W11" s="167"/>
      <c r="X11" s="167"/>
      <c r="Y11" s="167"/>
      <c r="Z11" s="168"/>
      <c r="AA11" s="166" t="s">
        <v>96</v>
      </c>
      <c r="AB11" s="167"/>
      <c r="AC11" s="167"/>
      <c r="AD11" s="167"/>
      <c r="AE11" s="168"/>
    </row>
    <row r="12" spans="1:31" ht="13.5" customHeight="1">
      <c r="A12" s="186"/>
      <c r="B12" s="187"/>
      <c r="C12" s="192"/>
      <c r="D12" s="169">
        <v>6449400</v>
      </c>
      <c r="E12" s="170"/>
      <c r="F12" s="170"/>
      <c r="G12" s="170"/>
      <c r="H12" s="171"/>
      <c r="I12" s="172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4"/>
      <c r="U12" s="169"/>
      <c r="V12" s="170"/>
      <c r="W12" s="170"/>
      <c r="X12" s="170"/>
      <c r="Y12" s="170"/>
      <c r="Z12" s="171"/>
      <c r="AA12" s="175" t="s">
        <v>169</v>
      </c>
      <c r="AB12" s="176"/>
      <c r="AC12" s="176"/>
      <c r="AD12" s="176"/>
      <c r="AE12" s="177"/>
    </row>
    <row r="13" spans="1:31" ht="15" customHeight="1">
      <c r="A13" s="182" t="s">
        <v>97</v>
      </c>
      <c r="B13" s="183"/>
      <c r="C13" s="100">
        <v>8</v>
      </c>
      <c r="D13" s="91" t="s">
        <v>98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5"/>
      <c r="AA13" s="198">
        <f>+IF($AD$5="X",'ANEXO ICA USAR'!P25,+ROUND(IF(R$5="x",'ANEXO ICA USAR'!E25,(IF(T$5="x",+'ANEXO ICA USAR'!G25,(IF(V$5="x",+'ANEXO ICA USAR'!I25,(IF(X$5="x",+'ANEXO ICA USAR'!K25,(IF(Z$5="x",+'ANEXO ICA USAR'!M25,(IF(AB$5="x",+'ANEXO ICA USAR'!O25,+HLOOKUP($J$5,'ANEXO ICA USAR'!$D$8:$O$50,18,FALSE)))))))))))),-3))</f>
        <v>0</v>
      </c>
      <c r="AB13" s="199"/>
      <c r="AC13" s="199"/>
      <c r="AD13" s="199"/>
      <c r="AE13" s="200"/>
    </row>
    <row r="14" spans="1:31" ht="15" customHeight="1">
      <c r="A14" s="184"/>
      <c r="B14" s="185"/>
      <c r="C14" s="100">
        <v>9</v>
      </c>
      <c r="D14" s="91"/>
      <c r="E14" s="92" t="s">
        <v>99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5"/>
      <c r="AA14" s="198">
        <f>+IF($AD$5="X",'ANEXO ICA USAR'!P26,+ROUND(IF(R$5="x",'ANEXO ICA USAR'!E26,(IF(T$5="x",+'ANEXO ICA USAR'!G26,(IF(V$5="x",+'ANEXO ICA USAR'!I26,(IF(X$5="x",+'ANEXO ICA USAR'!K26,(IF(Z$5="x",+'ANEXO ICA USAR'!M26,(IF(AB$5="x",+'ANEXO ICA USAR'!O26,+HLOOKUP($J$5,'ANEXO ICA USAR'!$D$8:$O$50,19,FALSE)))))))))))),-3))</f>
        <v>0</v>
      </c>
      <c r="AB14" s="199"/>
      <c r="AC14" s="199"/>
      <c r="AD14" s="199"/>
      <c r="AE14" s="200"/>
    </row>
    <row r="15" spans="1:31" ht="15" customHeight="1">
      <c r="A15" s="184"/>
      <c r="B15" s="185"/>
      <c r="C15" s="100">
        <v>10</v>
      </c>
      <c r="D15" s="91" t="s">
        <v>100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5"/>
      <c r="AA15" s="198">
        <f>+ROUND(AA13-AA14,-3)</f>
        <v>0</v>
      </c>
      <c r="AB15" s="199"/>
      <c r="AC15" s="199"/>
      <c r="AD15" s="199"/>
      <c r="AE15" s="200"/>
    </row>
    <row r="16" spans="1:31" ht="12.75">
      <c r="A16" s="184"/>
      <c r="B16" s="185"/>
      <c r="C16" s="100">
        <v>11</v>
      </c>
      <c r="D16" s="91"/>
      <c r="E16" s="92" t="s">
        <v>101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5"/>
      <c r="AA16" s="198">
        <f>+IF($AD$5="X",'ANEXO ICA USAR'!P31,+ROUND(IF(R$5="x",'ANEXO ICA USAR'!E31,(IF(T$5="x",+'ANEXO ICA USAR'!G31,(IF(V$5="x",+'ANEXO ICA USAR'!I31,(IF(X$5="x",+'ANEXO ICA USAR'!K31,(IF(Z$5="x",+'ANEXO ICA USAR'!M31,(IF(AB$5="x",+'ANEXO ICA USAR'!O31,+HLOOKUP($J$5,'ANEXO ICA USAR'!$D$8:$O$50,24,FALSE)))))))))))),-3))</f>
        <v>0</v>
      </c>
      <c r="AB16" s="199"/>
      <c r="AC16" s="199"/>
      <c r="AD16" s="199"/>
      <c r="AE16" s="200"/>
    </row>
    <row r="17" spans="1:31" ht="12.75">
      <c r="A17" s="184"/>
      <c r="B17" s="185"/>
      <c r="C17" s="100">
        <v>12</v>
      </c>
      <c r="D17" s="91"/>
      <c r="E17" s="92" t="s">
        <v>102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5"/>
      <c r="AA17" s="198">
        <f>+IF($AD$5="X",'ANEXO ICA USAR'!P32,+ROUND(IF(R$5="x",'ANEXO ICA USAR'!E32,(IF(T$5="x",+'ANEXO ICA USAR'!G32,(IF(V$5="x",+'ANEXO ICA USAR'!I32,(IF(X$5="x",+'ANEXO ICA USAR'!K32,(IF(Z$5="x",+'ANEXO ICA USAR'!M32,(IF(AB$5="x",+'ANEXO ICA USAR'!O32,+HLOOKUP($J$5,'ANEXO ICA USAR'!$D$8:$O$50,25,FALSE)))))))))))),-3))</f>
        <v>0</v>
      </c>
      <c r="AB17" s="199"/>
      <c r="AC17" s="199"/>
      <c r="AD17" s="199"/>
      <c r="AE17" s="200"/>
    </row>
    <row r="18" spans="1:31" ht="15" customHeight="1">
      <c r="A18" s="184"/>
      <c r="B18" s="185"/>
      <c r="C18" s="100">
        <v>13</v>
      </c>
      <c r="D18" s="91"/>
      <c r="E18" s="92" t="s">
        <v>103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5"/>
      <c r="AA18" s="198">
        <f>+IF($AD$5="X",'ANEXO ICA USAR'!P33,+ROUND(IF(R$5="x",'ANEXO ICA USAR'!E33,(IF(T$5="x",+'ANEXO ICA USAR'!G33,(IF(V$5="x",+'ANEXO ICA USAR'!I33,(IF(X$5="x",+'ANEXO ICA USAR'!K33,(IF(Z$5="x",+'ANEXO ICA USAR'!M33,(IF(AB$5="x",+'ANEXO ICA USAR'!O33,+HLOOKUP($J$5,'ANEXO ICA USAR'!$D$8:$O$50,26,FALSE)))))))))))),-3))</f>
        <v>0</v>
      </c>
      <c r="AB18" s="199"/>
      <c r="AC18" s="199"/>
      <c r="AD18" s="199"/>
      <c r="AE18" s="200"/>
    </row>
    <row r="19" spans="1:31" ht="15" customHeight="1">
      <c r="A19" s="184"/>
      <c r="B19" s="185"/>
      <c r="C19" s="100">
        <v>14</v>
      </c>
      <c r="D19" s="91"/>
      <c r="E19" s="92" t="s">
        <v>104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5"/>
      <c r="AA19" s="198">
        <f>+IF($AD$5="X",'ANEXO ICA USAR'!P34,+ROUND(IF(R$5="x",'ANEXO ICA USAR'!E34,(IF(T$5="x",+'ANEXO ICA USAR'!G34,(IF(V$5="x",+'ANEXO ICA USAR'!I34,(IF(X$5="x",+'ANEXO ICA USAR'!K34,(IF(Z$5="x",+'ANEXO ICA USAR'!M34,(IF(AB$5="x",+'ANEXO ICA USAR'!O34,+HLOOKUP($J$5,'ANEXO ICA USAR'!$D$8:$O$50,27,FALSE)))))))))))),-3))</f>
        <v>0</v>
      </c>
      <c r="AB19" s="199"/>
      <c r="AC19" s="199"/>
      <c r="AD19" s="199"/>
      <c r="AE19" s="200"/>
    </row>
    <row r="20" spans="1:31" ht="15" customHeight="1">
      <c r="A20" s="184"/>
      <c r="B20" s="185"/>
      <c r="C20" s="100">
        <v>15</v>
      </c>
      <c r="D20" s="91"/>
      <c r="E20" s="92" t="s">
        <v>105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5"/>
      <c r="AA20" s="198">
        <f>+IF($AD$5="X",'ANEXO ICA USAR'!P35,+ROUND(IF(R$5="x",'ANEXO ICA USAR'!E35,(IF(T$5="x",+'ANEXO ICA USAR'!G35,(IF(V$5="x",+'ANEXO ICA USAR'!I35,(IF(X$5="x",+'ANEXO ICA USAR'!K35,(IF(Z$5="x",+'ANEXO ICA USAR'!M35,(IF(AB$5="x",+'ANEXO ICA USAR'!O35,+HLOOKUP($J$5,'ANEXO ICA USAR'!$D$8:$O$50,28,FALSE)))))))))))),-3))</f>
        <v>0</v>
      </c>
      <c r="AB20" s="199"/>
      <c r="AC20" s="199"/>
      <c r="AD20" s="199"/>
      <c r="AE20" s="200"/>
    </row>
    <row r="21" spans="1:31" ht="15" customHeight="1">
      <c r="A21" s="186"/>
      <c r="B21" s="187"/>
      <c r="C21" s="100">
        <v>16</v>
      </c>
      <c r="D21" s="91" t="s">
        <v>106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101"/>
      <c r="W21" s="101"/>
      <c r="X21" s="101"/>
      <c r="Y21" s="101"/>
      <c r="Z21" s="102"/>
      <c r="AA21" s="201">
        <f>+ROUND(AA15-AA16-AA17-AA18-AA19-AA20,-3)</f>
        <v>0</v>
      </c>
      <c r="AB21" s="202"/>
      <c r="AC21" s="202"/>
      <c r="AD21" s="202"/>
      <c r="AE21" s="203"/>
    </row>
    <row r="22" spans="1:31" ht="15" customHeight="1">
      <c r="A22" s="182" t="s">
        <v>107</v>
      </c>
      <c r="B22" s="183"/>
      <c r="C22" s="222" t="s">
        <v>108</v>
      </c>
      <c r="D22" s="223"/>
      <c r="E22" s="223"/>
      <c r="F22" s="223"/>
      <c r="G22" s="223"/>
      <c r="H22" s="223"/>
      <c r="I22" s="224"/>
      <c r="J22" s="222" t="s">
        <v>109</v>
      </c>
      <c r="K22" s="223"/>
      <c r="L22" s="223"/>
      <c r="M22" s="224"/>
      <c r="N22" s="222" t="s">
        <v>110</v>
      </c>
      <c r="O22" s="223"/>
      <c r="P22" s="223"/>
      <c r="Q22" s="223"/>
      <c r="R22" s="223"/>
      <c r="S22" s="223"/>
      <c r="T22" s="223"/>
      <c r="U22" s="224"/>
      <c r="V22" s="222" t="s">
        <v>111</v>
      </c>
      <c r="W22" s="223"/>
      <c r="X22" s="223"/>
      <c r="Y22" s="223"/>
      <c r="Z22" s="224"/>
      <c r="AA22" s="223" t="s">
        <v>112</v>
      </c>
      <c r="AB22" s="223"/>
      <c r="AC22" s="223"/>
      <c r="AD22" s="223"/>
      <c r="AE22" s="224"/>
    </row>
    <row r="23" spans="1:31" ht="15" customHeight="1">
      <c r="A23" s="184"/>
      <c r="B23" s="185"/>
      <c r="C23" s="91" t="s">
        <v>113</v>
      </c>
      <c r="D23" s="92"/>
      <c r="E23" s="92"/>
      <c r="F23" s="92"/>
      <c r="G23" s="92"/>
      <c r="H23" s="92"/>
      <c r="I23" s="95"/>
      <c r="J23" s="213">
        <f>+'ANEXO ICA USAR'!A54</f>
        <v>6202</v>
      </c>
      <c r="K23" s="214"/>
      <c r="L23" s="214"/>
      <c r="M23" s="215"/>
      <c r="N23" s="204">
        <f>+IF($AD$5="X",'ANEXO ICA USAR'!P54,+ROUND(IF(R$5="x",'ANEXO ICA USAR'!E54,(IF(T$5="x",+'ANEXO ICA USAR'!G54,(IF(V$5="x",+'ANEXO ICA USAR'!I54,(IF(X$5="x",+'ANEXO ICA USAR'!K54,(IF(Z$5="x",+'ANEXO ICA USAR'!M54,(IF(AB$5="x",+'ANEXO ICA USAR'!O54,+HLOOKUP($J$5,'ANEXO ICA USAR'!$D$53:$O$57,2,FALSE)))))))))))),-3))</f>
        <v>0</v>
      </c>
      <c r="O23" s="216"/>
      <c r="P23" s="216"/>
      <c r="Q23" s="216"/>
      <c r="R23" s="216"/>
      <c r="S23" s="216"/>
      <c r="T23" s="216"/>
      <c r="U23" s="217"/>
      <c r="V23" s="195">
        <f>+'ANEXO ICA USAR'!C54</f>
        <v>4.1399999999999997</v>
      </c>
      <c r="W23" s="196"/>
      <c r="X23" s="196"/>
      <c r="Y23" s="196"/>
      <c r="Z23" s="197"/>
      <c r="AA23" s="198">
        <f>+N23*V23/1000</f>
        <v>0</v>
      </c>
      <c r="AB23" s="199"/>
      <c r="AC23" s="199"/>
      <c r="AD23" s="199"/>
      <c r="AE23" s="200"/>
    </row>
    <row r="24" spans="1:31" ht="15" customHeight="1">
      <c r="A24" s="184"/>
      <c r="B24" s="185"/>
      <c r="C24" s="91" t="s">
        <v>114</v>
      </c>
      <c r="D24" s="92"/>
      <c r="E24" s="92"/>
      <c r="F24" s="92"/>
      <c r="G24" s="92"/>
      <c r="H24" s="92"/>
      <c r="I24" s="95"/>
      <c r="J24" s="213">
        <f>+'ANEXO ICA USAR'!A55</f>
        <v>70201</v>
      </c>
      <c r="K24" s="214"/>
      <c r="L24" s="214"/>
      <c r="M24" s="215"/>
      <c r="N24" s="204">
        <f>+IF($AD$5="X",'ANEXO ICA USAR'!P55,+ROUND(IF(R$5="x",'ANEXO ICA USAR'!E55,(IF(T$5="x",+'ANEXO ICA USAR'!G55,(IF(V$5="x",+'ANEXO ICA USAR'!I55,(IF(X$5="x",+'ANEXO ICA USAR'!K55,(IF(Z$5="x",+'ANEXO ICA USAR'!M55,(IF(AB$5="x",+'ANEXO ICA USAR'!O55,+HLOOKUP($J$5,'ANEXO ICA USAR'!$D$53:$O$57,3,FALSE)))))))))))),-3))</f>
        <v>0</v>
      </c>
      <c r="O24" s="216"/>
      <c r="P24" s="216"/>
      <c r="Q24" s="216"/>
      <c r="R24" s="216"/>
      <c r="S24" s="216"/>
      <c r="T24" s="216"/>
      <c r="U24" s="217"/>
      <c r="V24" s="195">
        <f>+'ANEXO ICA USAR'!C55</f>
        <v>6.9</v>
      </c>
      <c r="W24" s="196"/>
      <c r="X24" s="196"/>
      <c r="Y24" s="196"/>
      <c r="Z24" s="197"/>
      <c r="AA24" s="198">
        <f>+N24*V24/1000</f>
        <v>0</v>
      </c>
      <c r="AB24" s="199"/>
      <c r="AC24" s="199"/>
      <c r="AD24" s="199"/>
      <c r="AE24" s="200"/>
    </row>
    <row r="25" spans="1:31" ht="15" customHeight="1">
      <c r="A25" s="184"/>
      <c r="B25" s="185"/>
      <c r="C25" s="91" t="s">
        <v>115</v>
      </c>
      <c r="D25" s="92"/>
      <c r="E25" s="92"/>
      <c r="F25" s="92"/>
      <c r="G25" s="92"/>
      <c r="H25" s="92"/>
      <c r="I25" s="95"/>
      <c r="J25" s="213">
        <f>+'ANEXO ICA USAR'!A56</f>
        <v>6202</v>
      </c>
      <c r="K25" s="214"/>
      <c r="L25" s="214"/>
      <c r="M25" s="215"/>
      <c r="N25" s="204">
        <f>+IF($AD$5="X",'ANEXO ICA USAR'!P56,+ROUND(IF(R$5="x",'ANEXO ICA USAR'!E56,(IF(T$5="x",+'ANEXO ICA USAR'!G56,(IF(V$5="x",+'ANEXO ICA USAR'!I56,(IF(X$5="x",+'ANEXO ICA USAR'!K56,(IF(Z$5="x",+'ANEXO ICA USAR'!M56,(IF(AB$5="x",+'ANEXO ICA USAR'!O56,+HLOOKUP($J$5,'ANEXO ICA USAR'!$D$53:$O$57,4,FALSE)))))))))))),-3))</f>
        <v>0</v>
      </c>
      <c r="O25" s="216"/>
      <c r="P25" s="216"/>
      <c r="Q25" s="216"/>
      <c r="R25" s="216"/>
      <c r="S25" s="216"/>
      <c r="T25" s="216"/>
      <c r="U25" s="217"/>
      <c r="V25" s="195">
        <f>+'ANEXO ICA USAR'!C56</f>
        <v>9.66</v>
      </c>
      <c r="W25" s="196"/>
      <c r="X25" s="196"/>
      <c r="Y25" s="196"/>
      <c r="Z25" s="197"/>
      <c r="AA25" s="198">
        <f>+N25*V25/1000</f>
        <v>0</v>
      </c>
      <c r="AB25" s="199"/>
      <c r="AC25" s="199"/>
      <c r="AD25" s="199"/>
      <c r="AE25" s="200"/>
    </row>
    <row r="26" spans="1:31" ht="15" customHeight="1">
      <c r="A26" s="184"/>
      <c r="B26" s="185"/>
      <c r="C26" s="91" t="s">
        <v>157</v>
      </c>
      <c r="D26" s="92"/>
      <c r="E26" s="92"/>
      <c r="F26" s="92"/>
      <c r="G26" s="92"/>
      <c r="H26" s="92"/>
      <c r="I26" s="95"/>
      <c r="J26" s="213">
        <f>+'ANEXO ICA USAR'!A57</f>
        <v>6202</v>
      </c>
      <c r="K26" s="214"/>
      <c r="L26" s="214"/>
      <c r="M26" s="215"/>
      <c r="N26" s="204">
        <f>+IF($AD$5="X",'ANEXO ICA USAR'!P57,+ROUND(IF(R$5="x",'ANEXO ICA USAR'!E57,(IF(T$5="x",+'ANEXO ICA USAR'!G57,(IF(V$5="x",+'ANEXO ICA USAR'!I57,(IF(X$5="x",+'ANEXO ICA USAR'!K57,(IF(Z$5="x",+'ANEXO ICA USAR'!M57,(IF(AB$5="x",+'ANEXO ICA USAR'!O57,+HLOOKUP($J$5,'ANEXO ICA USAR'!$D$53:$O$57,5,FALSE)))))))))))),-3))</f>
        <v>0</v>
      </c>
      <c r="O26" s="216"/>
      <c r="P26" s="216"/>
      <c r="Q26" s="216"/>
      <c r="R26" s="216"/>
      <c r="S26" s="216"/>
      <c r="T26" s="216"/>
      <c r="U26" s="217"/>
      <c r="V26" s="195">
        <f>+'ANEXO ICA USAR'!C57</f>
        <v>11.04</v>
      </c>
      <c r="W26" s="196"/>
      <c r="X26" s="196"/>
      <c r="Y26" s="196"/>
      <c r="Z26" s="197"/>
      <c r="AA26" s="198">
        <f>+N26*V26/1000</f>
        <v>0</v>
      </c>
      <c r="AB26" s="199"/>
      <c r="AC26" s="199"/>
      <c r="AD26" s="199"/>
      <c r="AE26" s="200"/>
    </row>
    <row r="27" spans="1:31" ht="15" customHeight="1">
      <c r="A27" s="184"/>
      <c r="B27" s="185"/>
      <c r="C27" s="96" t="s">
        <v>116</v>
      </c>
      <c r="D27" s="97"/>
      <c r="E27" s="97"/>
      <c r="F27" s="97"/>
      <c r="G27" s="97"/>
      <c r="H27" s="97"/>
      <c r="I27" s="103"/>
      <c r="J27" s="225" t="s">
        <v>117</v>
      </c>
      <c r="K27" s="226"/>
      <c r="L27" s="226"/>
      <c r="M27" s="227"/>
      <c r="N27" s="204"/>
      <c r="O27" s="205"/>
      <c r="P27" s="205"/>
      <c r="Q27" s="205"/>
      <c r="R27" s="205"/>
      <c r="S27" s="205"/>
      <c r="T27" s="205"/>
      <c r="U27" s="206"/>
      <c r="V27" s="207" t="s">
        <v>118</v>
      </c>
      <c r="W27" s="208"/>
      <c r="X27" s="208"/>
      <c r="Y27" s="208"/>
      <c r="Z27" s="209"/>
      <c r="AA27" s="198">
        <v>0</v>
      </c>
      <c r="AB27" s="199"/>
      <c r="AC27" s="199"/>
      <c r="AD27" s="199"/>
      <c r="AE27" s="200"/>
    </row>
    <row r="28" spans="1:31" ht="15" customHeight="1">
      <c r="A28" s="184"/>
      <c r="B28" s="185"/>
      <c r="C28" s="91" t="s">
        <v>119</v>
      </c>
      <c r="D28" s="92"/>
      <c r="E28" s="92"/>
      <c r="F28" s="92"/>
      <c r="G28" s="92"/>
      <c r="H28" s="92"/>
      <c r="I28" s="92"/>
      <c r="J28" s="104"/>
      <c r="K28" s="104"/>
      <c r="L28" s="104"/>
      <c r="M28" s="105"/>
      <c r="N28" s="210">
        <f>+ROUND(N23+N24+N25,-3)</f>
        <v>0</v>
      </c>
      <c r="O28" s="211"/>
      <c r="P28" s="211"/>
      <c r="Q28" s="211"/>
      <c r="R28" s="211"/>
      <c r="S28" s="211"/>
      <c r="T28" s="211"/>
      <c r="U28" s="212"/>
      <c r="V28" s="91" t="s">
        <v>120</v>
      </c>
      <c r="W28" s="92"/>
      <c r="X28" s="92"/>
      <c r="Y28" s="92"/>
      <c r="Z28" s="95"/>
      <c r="AA28" s="202">
        <f>+ROUND(+SUM(AA23:AE27),-3)</f>
        <v>0</v>
      </c>
      <c r="AB28" s="202"/>
      <c r="AC28" s="202"/>
      <c r="AD28" s="202"/>
      <c r="AE28" s="203"/>
    </row>
    <row r="29" spans="1:31" ht="15" customHeight="1">
      <c r="A29" s="184"/>
      <c r="B29" s="185"/>
      <c r="C29" s="100">
        <v>18</v>
      </c>
      <c r="D29" s="91" t="s">
        <v>121</v>
      </c>
      <c r="E29" s="92"/>
      <c r="F29" s="92"/>
      <c r="G29" s="92"/>
      <c r="H29" s="92"/>
      <c r="I29" s="92"/>
      <c r="J29" s="92"/>
      <c r="K29" s="92" t="s">
        <v>122</v>
      </c>
      <c r="L29" s="92"/>
      <c r="M29" s="92"/>
      <c r="N29" s="92"/>
      <c r="O29" s="92"/>
      <c r="P29" s="92"/>
      <c r="Q29" s="218" t="s">
        <v>123</v>
      </c>
      <c r="R29" s="219"/>
      <c r="S29" s="219"/>
      <c r="T29" s="219"/>
      <c r="U29" s="220"/>
      <c r="V29" s="91" t="s">
        <v>124</v>
      </c>
      <c r="W29" s="92"/>
      <c r="X29" s="92"/>
      <c r="Y29" s="92"/>
      <c r="Z29" s="95"/>
      <c r="AA29" s="198">
        <v>0</v>
      </c>
      <c r="AB29" s="199"/>
      <c r="AC29" s="199"/>
      <c r="AD29" s="199"/>
      <c r="AE29" s="200"/>
    </row>
    <row r="30" spans="1:31" ht="15" customHeight="1">
      <c r="A30" s="221" t="s">
        <v>125</v>
      </c>
      <c r="B30" s="221"/>
      <c r="C30" s="100">
        <v>20</v>
      </c>
      <c r="D30" s="91" t="s">
        <v>126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5"/>
      <c r="AA30" s="201">
        <f>+ROUND(AA28+AA29,-3)</f>
        <v>0</v>
      </c>
      <c r="AB30" s="202"/>
      <c r="AC30" s="202"/>
      <c r="AD30" s="202"/>
      <c r="AE30" s="203"/>
    </row>
    <row r="31" spans="1:31" ht="15" customHeight="1">
      <c r="A31" s="221"/>
      <c r="B31" s="221"/>
      <c r="C31" s="100">
        <f t="shared" ref="C31:C44" si="0">+C30+1</f>
        <v>21</v>
      </c>
      <c r="D31" s="91" t="s">
        <v>127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63" t="s">
        <v>24</v>
      </c>
      <c r="AA31" s="198">
        <f>+IF($AD$5="X",'ANEXO ICA USAR'!P38,+ROUND(IF(R$5="x",'ANEXO ICA USAR'!E38,(IF(T$5="x",+'ANEXO ICA USAR'!G38,(IF(V$5="x",+'ANEXO ICA USAR'!I38,(IF(X$5="x",+'ANEXO ICA USAR'!K38,(IF(Z$5="x",+'ANEXO ICA USAR'!M38,(IF(AB$5="x",+'ANEXO ICA USAR'!O38,+HLOOKUP($J$5,'ANEXO ICA USAR'!$D$8:$O$50,31,FALSE)))))))))))),-3))</f>
        <v>0</v>
      </c>
      <c r="AB31" s="199"/>
      <c r="AC31" s="199"/>
      <c r="AD31" s="199"/>
      <c r="AE31" s="200"/>
    </row>
    <row r="32" spans="1:31" ht="15" customHeight="1">
      <c r="A32" s="221"/>
      <c r="B32" s="221"/>
      <c r="C32" s="100">
        <f t="shared" si="0"/>
        <v>22</v>
      </c>
      <c r="D32" s="91" t="s">
        <v>128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63" t="s">
        <v>52</v>
      </c>
      <c r="AA32" s="198">
        <f>+IF($AD$5="X",'ANEXO ICA USAR'!P39,+ROUND(IF(R$5="x",'ANEXO ICA USAR'!E39,(IF(T$5="x",+'ANEXO ICA USAR'!G39,(IF(V$5="x",+'ANEXO ICA USAR'!I39,(IF(X$5="x",+'ANEXO ICA USAR'!K39,(IF(Z$5="x",+'ANEXO ICA USAR'!M39,(IF(AB$5="x",+'ANEXO ICA USAR'!O39,+HLOOKUP($J$5,'ANEXO ICA USAR'!$D$8:$O$50,32,FALSE)))))))))))),-3))</f>
        <v>0</v>
      </c>
      <c r="AB32" s="199"/>
      <c r="AC32" s="199"/>
      <c r="AD32" s="199"/>
      <c r="AE32" s="200"/>
    </row>
    <row r="33" spans="1:31" ht="15" customHeight="1">
      <c r="A33" s="221"/>
      <c r="B33" s="221"/>
      <c r="C33" s="100">
        <f t="shared" si="0"/>
        <v>23</v>
      </c>
      <c r="D33" s="91" t="s">
        <v>129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63" t="s">
        <v>53</v>
      </c>
      <c r="AA33" s="198">
        <f>+IF($AD$5="X",'ANEXO ICA USAR'!P40,+ROUND(IF(R$5="x",'ANEXO ICA USAR'!E40,(IF(T$5="x",+'ANEXO ICA USAR'!G40,(IF(V$5="x",+'ANEXO ICA USAR'!I40,(IF(X$5="x",+'ANEXO ICA USAR'!K40,(IF(Z$5="x",+'ANEXO ICA USAR'!M40,(IF(AB$5="x",+'ANEXO ICA USAR'!O40,+HLOOKUP($J$5,'ANEXO ICA USAR'!$D$8:$O$50,33,FALSE)))))))))))),-3))</f>
        <v>0</v>
      </c>
      <c r="AB33" s="199"/>
      <c r="AC33" s="199"/>
      <c r="AD33" s="199"/>
      <c r="AE33" s="200"/>
    </row>
    <row r="34" spans="1:31" ht="15" customHeight="1">
      <c r="A34" s="221"/>
      <c r="B34" s="221"/>
      <c r="C34" s="100">
        <f t="shared" si="0"/>
        <v>24</v>
      </c>
      <c r="D34" s="91" t="s">
        <v>130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63" t="s">
        <v>54</v>
      </c>
      <c r="AA34" s="198">
        <f>+IF($AD$5="X",'ANEXO ICA USAR'!P41,+ROUND(IF(R$5="x",'ANEXO ICA USAR'!E41,(IF(T$5="x",+'ANEXO ICA USAR'!G41,(IF(V$5="x",+'ANEXO ICA USAR'!I41,(IF(X$5="x",+'ANEXO ICA USAR'!K41,(IF(Z$5="x",+'ANEXO ICA USAR'!M41,(IF(AB$5="x",+'ANEXO ICA USAR'!O41,+HLOOKUP($J$5,'ANEXO ICA USAR'!$D$8:$O$50,34,FALSE)))))))))))),-3))</f>
        <v>0</v>
      </c>
      <c r="AB34" s="199"/>
      <c r="AC34" s="199"/>
      <c r="AD34" s="199"/>
      <c r="AE34" s="200"/>
    </row>
    <row r="35" spans="1:31" ht="15" customHeight="1">
      <c r="A35" s="221"/>
      <c r="B35" s="221"/>
      <c r="C35" s="100">
        <f t="shared" si="0"/>
        <v>25</v>
      </c>
      <c r="D35" s="91" t="s">
        <v>131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63" t="s">
        <v>55</v>
      </c>
      <c r="AA35" s="201">
        <f>+ROUND(AA30+AA31+AA32+AA33+AA34,-3)</f>
        <v>0</v>
      </c>
      <c r="AB35" s="202"/>
      <c r="AC35" s="202"/>
      <c r="AD35" s="202"/>
      <c r="AE35" s="203"/>
    </row>
    <row r="36" spans="1:31" ht="15" customHeight="1">
      <c r="A36" s="221"/>
      <c r="B36" s="221"/>
      <c r="C36" s="100">
        <f t="shared" si="0"/>
        <v>26</v>
      </c>
      <c r="D36" s="91"/>
      <c r="E36" s="92" t="s">
        <v>132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64" t="s">
        <v>56</v>
      </c>
      <c r="AA36" s="198">
        <f>+IF($AD$5="X",'ANEXO ICA USAR'!P43,+ROUND(IF(R$5="x",'ANEXO ICA USAR'!E43,(IF(T$5="x",+'ANEXO ICA USAR'!G43,(IF(V$5="x",+'ANEXO ICA USAR'!I43,(IF(X$5="x",+'ANEXO ICA USAR'!K43,(IF(Z$5="x",+'ANEXO ICA USAR'!M43,(IF(AB$5="x",+'ANEXO ICA USAR'!O43,+HLOOKUP($J$5,'ANEXO ICA USAR'!$D$8:$O$50,36,FALSE)))))))))))),-3))</f>
        <v>0</v>
      </c>
      <c r="AB36" s="199"/>
      <c r="AC36" s="199"/>
      <c r="AD36" s="199"/>
      <c r="AE36" s="200"/>
    </row>
    <row r="37" spans="1:31" ht="15" customHeight="1">
      <c r="A37" s="221"/>
      <c r="B37" s="221"/>
      <c r="C37" s="100">
        <f t="shared" si="0"/>
        <v>27</v>
      </c>
      <c r="D37" s="91"/>
      <c r="E37" s="92" t="s">
        <v>133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63" t="s">
        <v>57</v>
      </c>
      <c r="AA37" s="198">
        <f>+IF($AD$5="X",'ANEXO ICA USAR'!P44,+ROUND(IF(R$5="x",'ANEXO ICA USAR'!E44,(IF(T$5="x",+'ANEXO ICA USAR'!G44,(IF(V$5="x",+'ANEXO ICA USAR'!I44,(IF(X$5="x",+'ANEXO ICA USAR'!K44,(IF(Z$5="x",+'ANEXO ICA USAR'!M44,(IF(AB$5="x",+'ANEXO ICA USAR'!O44,+HLOOKUP($J$5,'ANEXO ICA USAR'!$D$8:$O$50,37,FALSE)))))))))))),-3))</f>
        <v>0</v>
      </c>
      <c r="AB37" s="199"/>
      <c r="AC37" s="199"/>
      <c r="AD37" s="199"/>
      <c r="AE37" s="200"/>
    </row>
    <row r="38" spans="1:31" ht="15" customHeight="1">
      <c r="A38" s="221"/>
      <c r="B38" s="221"/>
      <c r="C38" s="100">
        <f t="shared" si="0"/>
        <v>28</v>
      </c>
      <c r="D38" s="91"/>
      <c r="E38" s="92" t="s">
        <v>134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63" t="s">
        <v>58</v>
      </c>
      <c r="AA38" s="198">
        <f>+IF($AD$5="X",'ANEXO ICA USAR'!P45,+ROUND(IF(R$5="x",'ANEXO ICA USAR'!E45,(IF(T$5="x",+'ANEXO ICA USAR'!G45,(IF(V$5="x",+'ANEXO ICA USAR'!I45,(IF(X$5="x",+'ANEXO ICA USAR'!K45,(IF(Z$5="x",+'ANEXO ICA USAR'!M45,(IF(AB$5="x",+'ANEXO ICA USAR'!O45,+HLOOKUP($J$5,'ANEXO ICA USAR'!$D$8:$O$50,38,FALSE)))))))))))),-3))</f>
        <v>0</v>
      </c>
      <c r="AB38" s="199"/>
      <c r="AC38" s="199"/>
      <c r="AD38" s="199"/>
      <c r="AE38" s="200"/>
    </row>
    <row r="39" spans="1:31" ht="15" customHeight="1">
      <c r="A39" s="221"/>
      <c r="B39" s="221"/>
      <c r="C39" s="100">
        <f t="shared" si="0"/>
        <v>29</v>
      </c>
      <c r="D39" s="91"/>
      <c r="E39" s="92" t="s">
        <v>135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63" t="s">
        <v>59</v>
      </c>
      <c r="AA39" s="198">
        <f>+IF($AD$5="X",'ANEXO ICA USAR'!P46,+ROUND(IF(R$5="x",'ANEXO ICA USAR'!E46,(IF(T$5="x",+'ANEXO ICA USAR'!G46,(IF(V$5="x",+'ANEXO ICA USAR'!I46,(IF(X$5="x",+'ANEXO ICA USAR'!K46,(IF(Z$5="x",+'ANEXO ICA USAR'!M46,(IF(AB$5="x",+'ANEXO ICA USAR'!O46,+HLOOKUP($J$5,'ANEXO ICA USAR'!$D$8:$O$50,39,FALSE)))))))))))),-3))</f>
        <v>0</v>
      </c>
      <c r="AB39" s="199"/>
      <c r="AC39" s="199"/>
      <c r="AD39" s="199"/>
      <c r="AE39" s="200"/>
    </row>
    <row r="40" spans="1:31" ht="15" customHeight="1">
      <c r="A40" s="221"/>
      <c r="B40" s="221"/>
      <c r="C40" s="100">
        <f t="shared" si="0"/>
        <v>30</v>
      </c>
      <c r="D40" s="91" t="s">
        <v>136</v>
      </c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63" t="s">
        <v>60</v>
      </c>
      <c r="AA40" s="198">
        <f>+IF($AD$5="X",'ANEXO ICA USAR'!P47,+ROUND(IF(R$5="x",'ANEXO ICA USAR'!E47,(IF(T$5="x",+'ANEXO ICA USAR'!G47,(IF(V$5="x",+'ANEXO ICA USAR'!I47,(IF(X$5="x",+'ANEXO ICA USAR'!K47,(IF(Z$5="x",+'ANEXO ICA USAR'!M47,(IF(AB$5="x",+'ANEXO ICA USAR'!O47,+HLOOKUP($J$5,'ANEXO ICA USAR'!$D$8:$O$50,40,FALSE)))))))))))),-3))</f>
        <v>0</v>
      </c>
      <c r="AB40" s="199"/>
      <c r="AC40" s="199"/>
      <c r="AD40" s="199"/>
      <c r="AE40" s="200"/>
    </row>
    <row r="41" spans="1:31" ht="15" customHeight="1">
      <c r="A41" s="221"/>
      <c r="B41" s="221"/>
      <c r="C41" s="100">
        <f t="shared" si="0"/>
        <v>31</v>
      </c>
      <c r="D41" s="91" t="s">
        <v>137</v>
      </c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63" t="s">
        <v>61</v>
      </c>
      <c r="AA41" s="198">
        <f>+IF($AD$5="X",'ANEXO ICA USAR'!P48,+ROUND(IF(R$5="x",'ANEXO ICA USAR'!E48,(IF(T$5="x",+'ANEXO ICA USAR'!G48,(IF(V$5="x",+'ANEXO ICA USAR'!I48,(IF(X$5="x",+'ANEXO ICA USAR'!K48,(IF(Z$5="x",+'ANEXO ICA USAR'!M48,(IF(AB$5="x",+'ANEXO ICA USAR'!O48,+HLOOKUP($J$5,'ANEXO ICA USAR'!$D$8:$O$50,41,FALSE)))))))))))),-3))</f>
        <v>0</v>
      </c>
      <c r="AB41" s="199"/>
      <c r="AC41" s="199"/>
      <c r="AD41" s="199"/>
      <c r="AE41" s="200"/>
    </row>
    <row r="42" spans="1:31" ht="15" customHeight="1">
      <c r="A42" s="221"/>
      <c r="B42" s="221"/>
      <c r="C42" s="100">
        <f t="shared" si="0"/>
        <v>32</v>
      </c>
      <c r="D42" s="91"/>
      <c r="E42" s="92" t="s">
        <v>138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63" t="s">
        <v>62</v>
      </c>
      <c r="AA42" s="198">
        <f>+IF($AD$5="X",'ANEXO ICA USAR'!P49,+ROUND(IF(R$5="x",'ANEXO ICA USAR'!E49,(IF(T$5="x",+'ANEXO ICA USAR'!G49,(IF(V$5="x",+'ANEXO ICA USAR'!I49,(IF(X$5="x",+'ANEXO ICA USAR'!K49,(IF(Z$5="x",+'ANEXO ICA USAR'!M49,(IF(AB$5="x",+'ANEXO ICA USAR'!O49,+HLOOKUP($J$5,'ANEXO ICA USAR'!$D$8:$O$50,42,FALSE)))))))))))),-3))</f>
        <v>0</v>
      </c>
      <c r="AB42" s="199"/>
      <c r="AC42" s="199"/>
      <c r="AD42" s="199"/>
      <c r="AE42" s="200"/>
    </row>
    <row r="43" spans="1:31" ht="15" customHeight="1">
      <c r="A43" s="221"/>
      <c r="B43" s="221"/>
      <c r="C43" s="100">
        <f t="shared" si="0"/>
        <v>33</v>
      </c>
      <c r="D43" s="91" t="s">
        <v>139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5"/>
      <c r="AA43" s="201">
        <f>+ROUND(AA35-AA36-AA37-AA38-AA39+AA40+AA41-AA42,-3)</f>
        <v>0</v>
      </c>
      <c r="AB43" s="202"/>
      <c r="AC43" s="202"/>
      <c r="AD43" s="202"/>
      <c r="AE43" s="203"/>
    </row>
    <row r="44" spans="1:31" ht="15" customHeight="1">
      <c r="A44" s="221"/>
      <c r="B44" s="221"/>
      <c r="C44" s="100">
        <f t="shared" si="0"/>
        <v>34</v>
      </c>
      <c r="D44" s="91" t="s">
        <v>140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5"/>
      <c r="AA44" s="201">
        <v>0</v>
      </c>
      <c r="AB44" s="202"/>
      <c r="AC44" s="202"/>
      <c r="AD44" s="202"/>
      <c r="AE44" s="203"/>
    </row>
    <row r="45" spans="1:31" ht="15" customHeight="1">
      <c r="A45" s="182" t="s">
        <v>141</v>
      </c>
      <c r="B45" s="183"/>
      <c r="C45" s="100">
        <v>35</v>
      </c>
      <c r="D45" s="91" t="s">
        <v>142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5"/>
      <c r="AA45" s="201">
        <f>+AA43</f>
        <v>0</v>
      </c>
      <c r="AB45" s="202"/>
      <c r="AC45" s="202"/>
      <c r="AD45" s="202"/>
      <c r="AE45" s="203"/>
    </row>
    <row r="46" spans="1:31" ht="15" customHeight="1">
      <c r="A46" s="184"/>
      <c r="B46" s="185"/>
      <c r="C46" s="100">
        <v>36</v>
      </c>
      <c r="D46" s="91" t="s">
        <v>143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Q46" s="92"/>
      <c r="S46" s="92"/>
      <c r="T46" s="106"/>
      <c r="U46" s="92"/>
      <c r="V46" s="92"/>
      <c r="W46" s="92"/>
      <c r="X46" s="92"/>
      <c r="Y46" s="92"/>
      <c r="Z46" s="95"/>
      <c r="AA46" s="252">
        <v>0</v>
      </c>
      <c r="AB46" s="253"/>
      <c r="AC46" s="253"/>
      <c r="AD46" s="253"/>
      <c r="AE46" s="254"/>
    </row>
    <row r="47" spans="1:31" ht="15" customHeight="1">
      <c r="A47" s="184"/>
      <c r="B47" s="185"/>
      <c r="C47" s="100">
        <v>37</v>
      </c>
      <c r="D47" s="91" t="s">
        <v>144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5"/>
      <c r="AA47" s="252">
        <v>0</v>
      </c>
      <c r="AB47" s="253"/>
      <c r="AC47" s="253"/>
      <c r="AD47" s="253"/>
      <c r="AE47" s="254"/>
    </row>
    <row r="48" spans="1:31" ht="15" customHeight="1">
      <c r="A48" s="184"/>
      <c r="B48" s="185"/>
      <c r="C48" s="107">
        <v>38</v>
      </c>
      <c r="D48" s="108" t="s">
        <v>145</v>
      </c>
      <c r="E48" s="109"/>
      <c r="F48" s="109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1"/>
      <c r="AA48" s="201">
        <f>+AA45-AA46+AA47</f>
        <v>0</v>
      </c>
      <c r="AB48" s="202"/>
      <c r="AC48" s="202"/>
      <c r="AD48" s="202"/>
      <c r="AE48" s="203"/>
    </row>
    <row r="49" spans="1:31" ht="15" customHeight="1">
      <c r="A49" s="235" t="s">
        <v>146</v>
      </c>
      <c r="B49" s="236"/>
      <c r="C49" s="236"/>
      <c r="D49" s="236"/>
      <c r="E49" s="236"/>
      <c r="F49" s="237"/>
      <c r="G49" s="100">
        <v>39</v>
      </c>
      <c r="H49" s="92" t="s">
        <v>147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5"/>
      <c r="AA49" s="244"/>
      <c r="AB49" s="245"/>
      <c r="AC49" s="245"/>
      <c r="AD49" s="245"/>
      <c r="AE49" s="246"/>
    </row>
    <row r="50" spans="1:31" ht="15" customHeight="1">
      <c r="A50" s="238"/>
      <c r="B50" s="239"/>
      <c r="C50" s="239"/>
      <c r="D50" s="239"/>
      <c r="E50" s="239"/>
      <c r="F50" s="240"/>
      <c r="G50" s="100">
        <v>40</v>
      </c>
      <c r="H50" s="92" t="s">
        <v>148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5"/>
      <c r="AA50" s="201"/>
      <c r="AB50" s="202"/>
      <c r="AC50" s="202"/>
      <c r="AD50" s="202"/>
      <c r="AE50" s="203"/>
    </row>
    <row r="51" spans="1:31" ht="15" customHeight="1">
      <c r="A51" s="241"/>
      <c r="B51" s="242"/>
      <c r="C51" s="242"/>
      <c r="D51" s="242"/>
      <c r="E51" s="242"/>
      <c r="F51" s="243"/>
      <c r="G51" s="247" t="s">
        <v>149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9"/>
    </row>
    <row r="52" spans="1:31" ht="11.25" customHeight="1">
      <c r="A52" s="184" t="s">
        <v>150</v>
      </c>
      <c r="B52" s="185"/>
      <c r="C52" s="112" t="s">
        <v>151</v>
      </c>
      <c r="D52" s="113"/>
      <c r="E52" s="113"/>
      <c r="F52" s="113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  <c r="R52" s="116" t="s">
        <v>152</v>
      </c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5"/>
    </row>
    <row r="53" spans="1:31" ht="9.75" customHeight="1">
      <c r="A53" s="184"/>
      <c r="B53" s="185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9"/>
      <c r="R53" s="117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9"/>
    </row>
    <row r="54" spans="1:31" ht="12" customHeight="1">
      <c r="A54" s="184"/>
      <c r="B54" s="185"/>
      <c r="C54" s="87" t="s">
        <v>153</v>
      </c>
      <c r="D54" s="104"/>
      <c r="E54" s="208" t="s">
        <v>178</v>
      </c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9"/>
      <c r="R54" s="87" t="s">
        <v>153</v>
      </c>
      <c r="S54" s="92"/>
      <c r="T54" s="250" t="s">
        <v>176</v>
      </c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1"/>
    </row>
    <row r="55" spans="1:31" ht="12.75" customHeight="1">
      <c r="A55" s="186"/>
      <c r="B55" s="187"/>
      <c r="C55" s="120" t="s">
        <v>154</v>
      </c>
      <c r="D55" s="121" t="s">
        <v>18</v>
      </c>
      <c r="E55" s="122" t="s">
        <v>155</v>
      </c>
      <c r="F55" s="121"/>
      <c r="G55" s="122" t="s">
        <v>156</v>
      </c>
      <c r="H55" s="121"/>
      <c r="I55" s="92" t="s">
        <v>170</v>
      </c>
      <c r="J55" s="92" t="s">
        <v>179</v>
      </c>
      <c r="K55" s="92"/>
      <c r="L55" s="92"/>
      <c r="M55" s="92"/>
      <c r="N55" s="92"/>
      <c r="O55" s="92"/>
      <c r="P55" s="92"/>
      <c r="Q55" s="95"/>
      <c r="R55" s="120" t="s">
        <v>154</v>
      </c>
      <c r="S55" s="121" t="s">
        <v>18</v>
      </c>
      <c r="T55" s="122" t="s">
        <v>155</v>
      </c>
      <c r="U55" s="121"/>
      <c r="V55" s="92" t="s">
        <v>177</v>
      </c>
      <c r="W55" s="92"/>
      <c r="X55" s="92"/>
      <c r="Y55" s="92"/>
      <c r="Z55" s="92"/>
      <c r="AA55" s="92"/>
      <c r="AB55" s="92"/>
      <c r="AC55" s="92"/>
      <c r="AD55" s="92"/>
      <c r="AE55" s="95"/>
    </row>
    <row r="56" spans="1:31" ht="12" customHeight="1">
      <c r="A56" s="136" t="s">
        <v>19</v>
      </c>
      <c r="B56" s="133"/>
      <c r="C56" s="157"/>
      <c r="D56" s="157"/>
      <c r="E56" s="157"/>
      <c r="F56" s="157"/>
      <c r="G56" s="157"/>
      <c r="H56" s="157"/>
      <c r="I56" s="158"/>
      <c r="J56" s="154" t="s">
        <v>21</v>
      </c>
      <c r="K56" s="155"/>
      <c r="L56" s="155"/>
      <c r="M56" s="155"/>
      <c r="N56" s="155"/>
      <c r="O56" s="155"/>
      <c r="P56" s="156"/>
      <c r="Q56" s="154" t="s">
        <v>22</v>
      </c>
      <c r="R56" s="155"/>
      <c r="S56" s="155"/>
      <c r="T56" s="155"/>
      <c r="U56" s="155"/>
      <c r="V56" s="155"/>
      <c r="W56" s="156"/>
      <c r="X56" s="134" t="s">
        <v>23</v>
      </c>
      <c r="Y56" s="135"/>
      <c r="Z56" s="157" t="s">
        <v>171</v>
      </c>
      <c r="AA56" s="157"/>
      <c r="AB56" s="157"/>
      <c r="AC56" s="157"/>
      <c r="AD56" s="157"/>
      <c r="AE56" s="158"/>
    </row>
    <row r="57" spans="1:31" ht="21" customHeight="1">
      <c r="A57" s="231" t="s">
        <v>20</v>
      </c>
      <c r="B57" s="232"/>
      <c r="C57" s="232"/>
      <c r="D57" s="232"/>
      <c r="E57" s="232"/>
      <c r="F57" s="232"/>
      <c r="G57" s="232"/>
      <c r="H57" s="232"/>
      <c r="I57" s="233"/>
      <c r="J57" s="228">
        <v>43847</v>
      </c>
      <c r="K57" s="229"/>
      <c r="L57" s="229"/>
      <c r="M57" s="229"/>
      <c r="N57" s="229"/>
      <c r="O57" s="229"/>
      <c r="P57" s="230"/>
      <c r="Q57" s="228">
        <v>43847</v>
      </c>
      <c r="R57" s="229"/>
      <c r="S57" s="229"/>
      <c r="T57" s="229"/>
      <c r="U57" s="229"/>
      <c r="V57" s="229"/>
      <c r="W57" s="230"/>
      <c r="X57" s="231" t="s">
        <v>20</v>
      </c>
      <c r="Y57" s="232"/>
      <c r="Z57" s="232"/>
      <c r="AA57" s="232"/>
      <c r="AB57" s="232"/>
      <c r="AC57" s="232"/>
      <c r="AD57" s="232"/>
      <c r="AE57" s="233"/>
    </row>
  </sheetData>
  <mergeCells count="102">
    <mergeCell ref="J57:P57"/>
    <mergeCell ref="Q57:W57"/>
    <mergeCell ref="X57:AE57"/>
    <mergeCell ref="A57:I57"/>
    <mergeCell ref="J5:O5"/>
    <mergeCell ref="J26:M26"/>
    <mergeCell ref="N26:U26"/>
    <mergeCell ref="V26:Z26"/>
    <mergeCell ref="AA26:AE26"/>
    <mergeCell ref="A49:F51"/>
    <mergeCell ref="AA49:AE49"/>
    <mergeCell ref="AA50:AE50"/>
    <mergeCell ref="G51:AE51"/>
    <mergeCell ref="A52:B55"/>
    <mergeCell ref="E54:Q54"/>
    <mergeCell ref="T54:AE54"/>
    <mergeCell ref="AA43:AE43"/>
    <mergeCell ref="AA44:AE44"/>
    <mergeCell ref="A45:B48"/>
    <mergeCell ref="AA45:AE45"/>
    <mergeCell ref="AA46:AE46"/>
    <mergeCell ref="AA47:AE47"/>
    <mergeCell ref="AA48:AE48"/>
    <mergeCell ref="AA37:AE37"/>
    <mergeCell ref="AA38:AE38"/>
    <mergeCell ref="AA39:AE39"/>
    <mergeCell ref="AA40:AE40"/>
    <mergeCell ref="AA41:AE41"/>
    <mergeCell ref="AA42:AE42"/>
    <mergeCell ref="Q29:U29"/>
    <mergeCell ref="AA29:AE29"/>
    <mergeCell ref="A30:B44"/>
    <mergeCell ref="AA30:AE30"/>
    <mergeCell ref="AA31:AE31"/>
    <mergeCell ref="AA32:AE32"/>
    <mergeCell ref="AA33:AE33"/>
    <mergeCell ref="AA34:AE34"/>
    <mergeCell ref="AA35:AE35"/>
    <mergeCell ref="AA36:AE36"/>
    <mergeCell ref="A22:B29"/>
    <mergeCell ref="C22:I22"/>
    <mergeCell ref="J22:M22"/>
    <mergeCell ref="N22:U22"/>
    <mergeCell ref="V22:Z22"/>
    <mergeCell ref="AA22:AE22"/>
    <mergeCell ref="J23:M23"/>
    <mergeCell ref="N23:U23"/>
    <mergeCell ref="J27:M27"/>
    <mergeCell ref="N27:U27"/>
    <mergeCell ref="V27:Z27"/>
    <mergeCell ref="AA27:AE27"/>
    <mergeCell ref="N28:U28"/>
    <mergeCell ref="AA28:AE28"/>
    <mergeCell ref="J24:M24"/>
    <mergeCell ref="N24:U24"/>
    <mergeCell ref="V24:Z24"/>
    <mergeCell ref="AA24:AE24"/>
    <mergeCell ref="J25:M25"/>
    <mergeCell ref="N25:U25"/>
    <mergeCell ref="V25:Z25"/>
    <mergeCell ref="AA25:AE25"/>
    <mergeCell ref="L8:P8"/>
    <mergeCell ref="C9:C10"/>
    <mergeCell ref="J9:AE9"/>
    <mergeCell ref="Y10:AE10"/>
    <mergeCell ref="C11:C12"/>
    <mergeCell ref="V23:Z23"/>
    <mergeCell ref="AA23:AE23"/>
    <mergeCell ref="A13:B21"/>
    <mergeCell ref="AA13:AE13"/>
    <mergeCell ref="AA14:AE14"/>
    <mergeCell ref="AA15:AE15"/>
    <mergeCell ref="AA16:AE16"/>
    <mergeCell ref="AA17:AE17"/>
    <mergeCell ref="AA18:AE18"/>
    <mergeCell ref="AA19:AE19"/>
    <mergeCell ref="AA20:AE20"/>
    <mergeCell ref="AA21:AE21"/>
    <mergeCell ref="A1:AE1"/>
    <mergeCell ref="A2:E2"/>
    <mergeCell ref="F2:X2"/>
    <mergeCell ref="Y2:AE2"/>
    <mergeCell ref="A3:E3"/>
    <mergeCell ref="F3:X3"/>
    <mergeCell ref="Y3:AE3"/>
    <mergeCell ref="J56:P56"/>
    <mergeCell ref="Q56:W56"/>
    <mergeCell ref="Z56:AE56"/>
    <mergeCell ref="C56:I56"/>
    <mergeCell ref="L10:T10"/>
    <mergeCell ref="G11:H11"/>
    <mergeCell ref="I11:T11"/>
    <mergeCell ref="U11:Z11"/>
    <mergeCell ref="AA11:AE11"/>
    <mergeCell ref="D12:H12"/>
    <mergeCell ref="I12:T12"/>
    <mergeCell ref="U12:Z12"/>
    <mergeCell ref="AA12:AE12"/>
    <mergeCell ref="E4:G4"/>
    <mergeCell ref="A6:AE6"/>
    <mergeCell ref="A7:B12"/>
    <mergeCell ref="K7:AE7"/>
  </mergeCells>
  <dataValidations count="1">
    <dataValidation type="list" allowBlank="1" showInputMessage="1" showErrorMessage="1" sqref="J5:O5" xr:uid="{00000000-0002-0000-0200-000000000000}">
      <formula1>$Z$31:$Z$42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scale="89" orientation="portrait" r:id="rId1"/>
  <headerFooter>
    <oddFooter xml:space="preserve">&amp;RCODIGO R-OCO-20 VERSION 6 PAGINA  1 DE 2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9"/>
  <sheetViews>
    <sheetView topLeftCell="A4" zoomScaleNormal="100" zoomScaleSheetLayoutView="75" workbookViewId="0">
      <selection activeCell="A4" sqref="A4:P4"/>
    </sheetView>
  </sheetViews>
  <sheetFormatPr baseColWidth="10" defaultRowHeight="12.75"/>
  <cols>
    <col min="1" max="1" width="9.42578125" style="1" customWidth="1"/>
    <col min="2" max="2" width="21.85546875" style="1" customWidth="1"/>
    <col min="3" max="3" width="7" style="1" customWidth="1"/>
    <col min="4" max="14" width="11.28515625" style="1" customWidth="1"/>
    <col min="15" max="15" width="17.28515625" style="1" customWidth="1"/>
    <col min="16" max="16" width="13.42578125" style="1" customWidth="1"/>
    <col min="17" max="16384" width="11.42578125" style="1"/>
  </cols>
  <sheetData>
    <row r="1" spans="1:16" ht="15.75" hidden="1" customHeight="1">
      <c r="A1" s="255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11"/>
      <c r="M1" s="263" t="s">
        <v>16</v>
      </c>
      <c r="N1" s="263"/>
      <c r="O1" s="263"/>
      <c r="P1" s="264"/>
    </row>
    <row r="2" spans="1:16" ht="16.5" hidden="1" thickBot="1">
      <c r="A2" s="256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12"/>
      <c r="M2" s="265" t="s">
        <v>17</v>
      </c>
      <c r="N2" s="265"/>
      <c r="O2" s="265"/>
      <c r="P2" s="266"/>
    </row>
    <row r="3" spans="1:16" ht="22.5" hidden="1" customHeight="1" thickBot="1">
      <c r="A3" s="257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13"/>
      <c r="M3" s="267" t="s">
        <v>0</v>
      </c>
      <c r="N3" s="267"/>
      <c r="O3" s="267"/>
      <c r="P3" s="268"/>
    </row>
    <row r="4" spans="1:16">
      <c r="A4" s="273">
        <f>+'ICA PARA USAR'!K7</f>
        <v>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16">
      <c r="A5" s="276" t="s">
        <v>180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/>
    </row>
    <row r="6" spans="1:16">
      <c r="A6" s="16" t="s">
        <v>1</v>
      </c>
      <c r="B6" s="17"/>
      <c r="C6" s="17"/>
      <c r="D6" s="17"/>
      <c r="E6" s="17"/>
      <c r="F6" s="17"/>
      <c r="G6" s="18"/>
      <c r="H6" s="18"/>
      <c r="I6" s="17"/>
      <c r="J6" s="17"/>
      <c r="K6" s="18"/>
      <c r="L6" s="18"/>
      <c r="M6" s="19"/>
      <c r="N6" s="19"/>
      <c r="O6" s="19"/>
      <c r="P6" s="20"/>
    </row>
    <row r="7" spans="1:16">
      <c r="A7" s="25"/>
      <c r="B7" s="34" t="s">
        <v>25</v>
      </c>
      <c r="C7" s="34"/>
      <c r="D7" s="65" t="s">
        <v>26</v>
      </c>
      <c r="E7" s="33" t="s">
        <v>27</v>
      </c>
      <c r="F7" s="15" t="s">
        <v>28</v>
      </c>
      <c r="G7" s="21"/>
      <c r="H7" s="21"/>
      <c r="I7" s="21"/>
      <c r="J7" s="21"/>
      <c r="K7" s="22"/>
      <c r="L7" s="22"/>
      <c r="M7" s="23"/>
      <c r="N7" s="23"/>
      <c r="O7" s="23"/>
      <c r="P7" s="24"/>
    </row>
    <row r="8" spans="1:16">
      <c r="A8" s="35" t="s">
        <v>36</v>
      </c>
      <c r="B8" s="35" t="s">
        <v>37</v>
      </c>
      <c r="C8" s="74" t="s">
        <v>66</v>
      </c>
      <c r="D8" s="36" t="str">
        <f>+IF($D$7="BIMESTRAL","N/A","ENERO")</f>
        <v>N/A</v>
      </c>
      <c r="E8" s="36" t="str">
        <f>+IF($D$7="BIMESTRAL","ENE-FEB","FEBRERO")</f>
        <v>ENE-FEB</v>
      </c>
      <c r="F8" s="36" t="str">
        <f>+IF($D$7="BIMESTRAL","N/A","MARZO")</f>
        <v>N/A</v>
      </c>
      <c r="G8" s="36" t="str">
        <f>+IF($D$7="BIMESTRAL","MAR-ABR","ABRIL")</f>
        <v>MAR-ABR</v>
      </c>
      <c r="H8" s="36" t="str">
        <f>+IF($D$7="BIMESTRAL","N/A","MAYO")</f>
        <v>N/A</v>
      </c>
      <c r="I8" s="36" t="str">
        <f>+IF($D$7="BIMESTRAL","MAY-JUN","JUNIO")</f>
        <v>MAY-JUN</v>
      </c>
      <c r="J8" s="36" t="str">
        <f>+IF($D$7="BIMESTRAL","N/A","JULIO")</f>
        <v>N/A</v>
      </c>
      <c r="K8" s="36" t="str">
        <f>+IF($D$7="BIMESTRAL","JUL-AGOS","AGOSTO")</f>
        <v>JUL-AGOS</v>
      </c>
      <c r="L8" s="36" t="str">
        <f>+IF($D$7="BIMESTRAL","N/A","SEPTIEMBRE")</f>
        <v>N/A</v>
      </c>
      <c r="M8" s="36" t="str">
        <f>+IF($D$7="BIMESTRAL","SEP-OCT","OCTUBRE")</f>
        <v>SEP-OCT</v>
      </c>
      <c r="N8" s="36" t="str">
        <f>+IF($D$7="BIMESTRAL","N/A","NOVIEMBRE")</f>
        <v>N/A</v>
      </c>
      <c r="O8" s="36" t="str">
        <f>+IF($D$7="BIMESTRAL","NOV-DIC","DICIEMBRE")</f>
        <v>NOV-DIC</v>
      </c>
      <c r="P8" s="46" t="s">
        <v>2</v>
      </c>
    </row>
    <row r="9" spans="1:16">
      <c r="A9" s="29">
        <v>41350501</v>
      </c>
      <c r="B9" s="30" t="s">
        <v>30</v>
      </c>
      <c r="C9" s="79">
        <v>6.9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47">
        <f>SUM(D9:O9)</f>
        <v>0</v>
      </c>
    </row>
    <row r="10" spans="1:16">
      <c r="A10" s="27">
        <v>415095</v>
      </c>
      <c r="B10" s="28" t="s">
        <v>45</v>
      </c>
      <c r="C10" s="79">
        <v>6.9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/>
      <c r="P10" s="138">
        <f t="shared" ref="P10:P49" si="0">SUM(D10:O10)</f>
        <v>0</v>
      </c>
    </row>
    <row r="11" spans="1:16" s="40" customFormat="1">
      <c r="A11" s="29">
        <v>416095</v>
      </c>
      <c r="B11" s="28" t="s">
        <v>45</v>
      </c>
      <c r="C11" s="3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/>
      <c r="P11" s="139">
        <f t="shared" si="0"/>
        <v>0</v>
      </c>
    </row>
    <row r="12" spans="1:16">
      <c r="A12" s="27">
        <v>411065</v>
      </c>
      <c r="B12" s="28" t="s">
        <v>32</v>
      </c>
      <c r="C12" s="30">
        <v>6.9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/>
      <c r="P12" s="138">
        <f t="shared" si="0"/>
        <v>0</v>
      </c>
    </row>
    <row r="13" spans="1:16" s="40" customFormat="1">
      <c r="A13" s="29">
        <v>421025</v>
      </c>
      <c r="B13" s="30" t="s">
        <v>172</v>
      </c>
      <c r="C13" s="3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/>
      <c r="P13" s="139">
        <f t="shared" si="0"/>
        <v>0</v>
      </c>
    </row>
    <row r="14" spans="1:16">
      <c r="A14" s="27">
        <v>415050</v>
      </c>
      <c r="B14" s="28" t="s">
        <v>173</v>
      </c>
      <c r="C14" s="3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/>
      <c r="P14" s="138">
        <f t="shared" si="0"/>
        <v>0</v>
      </c>
    </row>
    <row r="15" spans="1:16" s="40" customFormat="1">
      <c r="A15" s="29">
        <v>416505</v>
      </c>
      <c r="B15" s="30" t="s">
        <v>175</v>
      </c>
      <c r="C15" s="3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/>
      <c r="P15" s="139">
        <f t="shared" si="0"/>
        <v>0</v>
      </c>
    </row>
    <row r="16" spans="1:16">
      <c r="A16" s="27">
        <v>411040</v>
      </c>
      <c r="B16" s="28" t="s">
        <v>168</v>
      </c>
      <c r="C16" s="30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/>
      <c r="P16" s="138">
        <f t="shared" si="0"/>
        <v>0</v>
      </c>
    </row>
    <row r="17" spans="1:16" s="40" customFormat="1">
      <c r="A17" s="29">
        <v>41650101</v>
      </c>
      <c r="B17" s="30" t="s">
        <v>33</v>
      </c>
      <c r="C17" s="30">
        <v>6.9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/>
      <c r="P17" s="47">
        <f t="shared" si="0"/>
        <v>0</v>
      </c>
    </row>
    <row r="18" spans="1:16">
      <c r="A18" s="32">
        <v>42950501</v>
      </c>
      <c r="B18" s="28" t="s">
        <v>34</v>
      </c>
      <c r="C18" s="30">
        <v>6.9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/>
      <c r="P18" s="48">
        <f t="shared" si="0"/>
        <v>0</v>
      </c>
    </row>
    <row r="19" spans="1:16" s="40" customFormat="1">
      <c r="A19" s="31">
        <v>419580</v>
      </c>
      <c r="B19" s="30" t="s">
        <v>35</v>
      </c>
      <c r="C19" s="3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/>
      <c r="P19" s="139">
        <f t="shared" si="0"/>
        <v>0</v>
      </c>
    </row>
    <row r="20" spans="1:16">
      <c r="A20" s="32">
        <v>419505</v>
      </c>
      <c r="B20" s="28" t="s">
        <v>174</v>
      </c>
      <c r="C20" s="30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/>
      <c r="P20" s="48">
        <f t="shared" si="0"/>
        <v>0</v>
      </c>
    </row>
    <row r="21" spans="1:16" s="40" customFormat="1">
      <c r="A21" s="68"/>
      <c r="B21" s="69"/>
      <c r="C21" s="3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47">
        <f t="shared" si="0"/>
        <v>0</v>
      </c>
    </row>
    <row r="22" spans="1:16">
      <c r="A22" s="70"/>
      <c r="B22" s="71"/>
      <c r="C22" s="30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48">
        <f t="shared" si="0"/>
        <v>0</v>
      </c>
    </row>
    <row r="23" spans="1:16" s="40" customFormat="1">
      <c r="A23" s="68"/>
      <c r="B23" s="69"/>
      <c r="C23" s="3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47">
        <f t="shared" si="0"/>
        <v>0</v>
      </c>
    </row>
    <row r="24" spans="1:16">
      <c r="A24" s="70"/>
      <c r="B24" s="71"/>
      <c r="C24" s="30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48">
        <f t="shared" si="0"/>
        <v>0</v>
      </c>
    </row>
    <row r="25" spans="1:16" s="40" customFormat="1">
      <c r="A25" s="49" t="s">
        <v>3</v>
      </c>
      <c r="B25" s="51"/>
      <c r="C25" s="51"/>
      <c r="D25" s="41">
        <f>SUM(D9:D24)</f>
        <v>0</v>
      </c>
      <c r="E25" s="41">
        <f t="shared" ref="E25:O25" si="1">SUM(E9:E24)</f>
        <v>0</v>
      </c>
      <c r="F25" s="41">
        <f t="shared" si="1"/>
        <v>0</v>
      </c>
      <c r="G25" s="41">
        <f t="shared" si="1"/>
        <v>0</v>
      </c>
      <c r="H25" s="41">
        <f t="shared" si="1"/>
        <v>0</v>
      </c>
      <c r="I25" s="41">
        <f t="shared" si="1"/>
        <v>0</v>
      </c>
      <c r="J25" s="41">
        <f t="shared" si="1"/>
        <v>0</v>
      </c>
      <c r="K25" s="41">
        <f t="shared" si="1"/>
        <v>0</v>
      </c>
      <c r="L25" s="41">
        <f t="shared" si="1"/>
        <v>0</v>
      </c>
      <c r="M25" s="41">
        <f t="shared" si="1"/>
        <v>0</v>
      </c>
      <c r="N25" s="41">
        <f t="shared" si="1"/>
        <v>0</v>
      </c>
      <c r="O25" s="41">
        <f t="shared" si="1"/>
        <v>0</v>
      </c>
      <c r="P25" s="42">
        <f>SUM(D25:O25)</f>
        <v>0</v>
      </c>
    </row>
    <row r="26" spans="1:16">
      <c r="A26" s="50" t="s">
        <v>38</v>
      </c>
      <c r="B26" s="52"/>
      <c r="C26" s="52"/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48">
        <f t="shared" si="0"/>
        <v>0</v>
      </c>
    </row>
    <row r="27" spans="1:16">
      <c r="A27" s="29">
        <v>41750101</v>
      </c>
      <c r="B27" s="30" t="s">
        <v>31</v>
      </c>
      <c r="C27" s="79">
        <v>6.9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/>
      <c r="P27" s="48">
        <f t="shared" ref="P27:P30" si="2">SUM(D27:O27)</f>
        <v>0</v>
      </c>
    </row>
    <row r="28" spans="1:16">
      <c r="A28" s="29">
        <v>41750101</v>
      </c>
      <c r="B28" s="30" t="s">
        <v>31</v>
      </c>
      <c r="C28" s="79"/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/>
      <c r="P28" s="85">
        <f t="shared" si="2"/>
        <v>0</v>
      </c>
    </row>
    <row r="29" spans="1:16">
      <c r="A29" s="29">
        <v>41750101</v>
      </c>
      <c r="B29" s="30" t="s">
        <v>31</v>
      </c>
      <c r="C29" s="79">
        <v>9.66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85">
        <f t="shared" ref="P29" si="3">SUM(D29:O29)</f>
        <v>0</v>
      </c>
    </row>
    <row r="30" spans="1:16">
      <c r="A30" s="29">
        <v>41750101</v>
      </c>
      <c r="B30" s="30" t="s">
        <v>31</v>
      </c>
      <c r="C30" s="79">
        <v>11.04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48">
        <f t="shared" si="2"/>
        <v>0</v>
      </c>
    </row>
    <row r="31" spans="1:16" s="40" customFormat="1">
      <c r="A31" s="49" t="s">
        <v>39</v>
      </c>
      <c r="B31" s="51"/>
      <c r="C31" s="51"/>
      <c r="D31" s="76">
        <f t="shared" ref="D31:N31" si="4">SUM(D27:D30)</f>
        <v>0</v>
      </c>
      <c r="E31" s="76">
        <f t="shared" si="4"/>
        <v>0</v>
      </c>
      <c r="F31" s="76">
        <f t="shared" si="4"/>
        <v>0</v>
      </c>
      <c r="G31" s="76">
        <f t="shared" si="4"/>
        <v>0</v>
      </c>
      <c r="H31" s="76">
        <f t="shared" si="4"/>
        <v>0</v>
      </c>
      <c r="I31" s="76">
        <f t="shared" si="4"/>
        <v>0</v>
      </c>
      <c r="J31" s="76">
        <f t="shared" si="4"/>
        <v>0</v>
      </c>
      <c r="K31" s="76">
        <f t="shared" si="4"/>
        <v>0</v>
      </c>
      <c r="L31" s="76">
        <f t="shared" si="4"/>
        <v>0</v>
      </c>
      <c r="M31" s="76">
        <f t="shared" si="4"/>
        <v>0</v>
      </c>
      <c r="N31" s="76">
        <f t="shared" si="4"/>
        <v>0</v>
      </c>
      <c r="O31" s="76">
        <f>SUM(O27:O30)</f>
        <v>0</v>
      </c>
      <c r="P31" s="47">
        <f t="shared" si="0"/>
        <v>0</v>
      </c>
    </row>
    <row r="32" spans="1:16">
      <c r="A32" s="50" t="s">
        <v>159</v>
      </c>
      <c r="B32" s="53"/>
      <c r="C32" s="53"/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>+O11</f>
        <v>0</v>
      </c>
      <c r="P32" s="84">
        <f t="shared" si="0"/>
        <v>0</v>
      </c>
    </row>
    <row r="33" spans="1:16">
      <c r="A33" s="50" t="s">
        <v>160</v>
      </c>
      <c r="B33" s="53"/>
      <c r="C33" s="53"/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84">
        <f t="shared" si="0"/>
        <v>0</v>
      </c>
    </row>
    <row r="34" spans="1:16">
      <c r="A34" s="50" t="s">
        <v>161</v>
      </c>
      <c r="B34" s="53"/>
      <c r="C34" s="53"/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>+O13+O19+O14+O15+O16+O20</f>
        <v>0</v>
      </c>
      <c r="P34" s="84">
        <f t="shared" ref="P34" si="5">SUM(D34:O34)</f>
        <v>0</v>
      </c>
    </row>
    <row r="35" spans="1:16">
      <c r="A35" s="50" t="s">
        <v>162</v>
      </c>
      <c r="B35" s="53"/>
      <c r="C35" s="53"/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48">
        <f t="shared" si="0"/>
        <v>0</v>
      </c>
    </row>
    <row r="36" spans="1:16" s="10" customFormat="1">
      <c r="A36" s="54" t="s">
        <v>4</v>
      </c>
      <c r="B36" s="54"/>
      <c r="C36" s="54"/>
      <c r="D36" s="41">
        <f t="shared" ref="D36:P36" si="6">+D25-D26-D31-D35-D34-D33-D32</f>
        <v>0</v>
      </c>
      <c r="E36" s="41">
        <f t="shared" si="6"/>
        <v>0</v>
      </c>
      <c r="F36" s="41">
        <f t="shared" si="6"/>
        <v>0</v>
      </c>
      <c r="G36" s="41">
        <f t="shared" si="6"/>
        <v>0</v>
      </c>
      <c r="H36" s="41">
        <f t="shared" si="6"/>
        <v>0</v>
      </c>
      <c r="I36" s="41">
        <f t="shared" si="6"/>
        <v>0</v>
      </c>
      <c r="J36" s="41">
        <f t="shared" si="6"/>
        <v>0</v>
      </c>
      <c r="K36" s="41">
        <f t="shared" si="6"/>
        <v>0</v>
      </c>
      <c r="L36" s="41">
        <f t="shared" si="6"/>
        <v>0</v>
      </c>
      <c r="M36" s="41">
        <f t="shared" si="6"/>
        <v>0</v>
      </c>
      <c r="N36" s="41">
        <f t="shared" si="6"/>
        <v>0</v>
      </c>
      <c r="O36" s="41">
        <f t="shared" si="6"/>
        <v>0</v>
      </c>
      <c r="P36" s="41">
        <f t="shared" si="6"/>
        <v>0</v>
      </c>
    </row>
    <row r="37" spans="1:16">
      <c r="A37" s="50" t="s">
        <v>5</v>
      </c>
      <c r="B37" s="50"/>
      <c r="C37" s="50"/>
      <c r="D37" s="37">
        <f>ROUND(+(D54*$C$54/1000)+(D57*$C$57/1000)+(D56*$C$56/1000)+(D55*$C$55/1000)-(D27*$C$27/1000)-($C$28*D28/1000)-(D29*$C$29/1000)-($C$30*D30/1000), -3)</f>
        <v>0</v>
      </c>
      <c r="E37" s="37">
        <f t="shared" ref="E37:O37" si="7">ROUND(+(E54*$C$54/1000)+(E57*$C$57/1000)+(E56*$C$56/1000)+(E55*$C$55/1000)-(E27*$C$27/1000)-($C$30*E30/1000), -3)</f>
        <v>0</v>
      </c>
      <c r="F37" s="37">
        <f t="shared" si="7"/>
        <v>0</v>
      </c>
      <c r="G37" s="37">
        <f t="shared" si="7"/>
        <v>0</v>
      </c>
      <c r="H37" s="37">
        <f t="shared" si="7"/>
        <v>0</v>
      </c>
      <c r="I37" s="37">
        <f t="shared" si="7"/>
        <v>0</v>
      </c>
      <c r="J37" s="37">
        <f t="shared" si="7"/>
        <v>0</v>
      </c>
      <c r="K37" s="37">
        <f t="shared" si="7"/>
        <v>0</v>
      </c>
      <c r="L37" s="37">
        <f t="shared" si="7"/>
        <v>0</v>
      </c>
      <c r="M37" s="37">
        <f t="shared" si="7"/>
        <v>0</v>
      </c>
      <c r="N37" s="37">
        <f t="shared" si="7"/>
        <v>0</v>
      </c>
      <c r="O37" s="37">
        <f t="shared" si="7"/>
        <v>0</v>
      </c>
      <c r="P37" s="48">
        <f t="shared" si="0"/>
        <v>0</v>
      </c>
    </row>
    <row r="38" spans="1:16" s="40" customFormat="1">
      <c r="A38" s="49" t="s">
        <v>40</v>
      </c>
      <c r="B38" s="49"/>
      <c r="C38" s="49"/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47">
        <f t="shared" si="0"/>
        <v>0</v>
      </c>
    </row>
    <row r="39" spans="1:16">
      <c r="A39" s="50" t="s">
        <v>41</v>
      </c>
      <c r="B39" s="50"/>
      <c r="C39" s="50"/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48">
        <f t="shared" si="0"/>
        <v>0</v>
      </c>
    </row>
    <row r="40" spans="1:16">
      <c r="A40" s="50" t="s">
        <v>163</v>
      </c>
      <c r="B40" s="50"/>
      <c r="C40" s="131">
        <v>0</v>
      </c>
      <c r="D40" s="82">
        <f>+ROUND(D37*$C$40%,-3)</f>
        <v>0</v>
      </c>
      <c r="E40" s="82">
        <f>+ROUND(E37*$C$40%,-3)</f>
        <v>0</v>
      </c>
      <c r="F40" s="82">
        <f t="shared" ref="F40:O40" si="8">+ROUND(F37*$C$40%,-3)</f>
        <v>0</v>
      </c>
      <c r="G40" s="82">
        <f t="shared" si="8"/>
        <v>0</v>
      </c>
      <c r="H40" s="82">
        <f t="shared" si="8"/>
        <v>0</v>
      </c>
      <c r="I40" s="82">
        <f t="shared" si="8"/>
        <v>0</v>
      </c>
      <c r="J40" s="82">
        <f t="shared" si="8"/>
        <v>0</v>
      </c>
      <c r="K40" s="82">
        <f t="shared" si="8"/>
        <v>0</v>
      </c>
      <c r="L40" s="82">
        <f t="shared" si="8"/>
        <v>0</v>
      </c>
      <c r="M40" s="82">
        <f t="shared" si="8"/>
        <v>0</v>
      </c>
      <c r="N40" s="82">
        <f t="shared" si="8"/>
        <v>0</v>
      </c>
      <c r="O40" s="82">
        <f t="shared" si="8"/>
        <v>0</v>
      </c>
      <c r="P40" s="84">
        <f t="shared" si="0"/>
        <v>0</v>
      </c>
    </row>
    <row r="41" spans="1:16">
      <c r="A41" s="50" t="s">
        <v>164</v>
      </c>
      <c r="B41" s="50"/>
      <c r="C41" s="131">
        <v>0</v>
      </c>
      <c r="D41" s="82">
        <f>+ROUND(D37*$C$41%,-3)</f>
        <v>0</v>
      </c>
      <c r="E41" s="82">
        <f>+ROUND(E37*$C$41%,-3)</f>
        <v>0</v>
      </c>
      <c r="F41" s="82">
        <f t="shared" ref="F41:O41" si="9">+ROUND(F37*$C$41%,-3)</f>
        <v>0</v>
      </c>
      <c r="G41" s="82">
        <f t="shared" si="9"/>
        <v>0</v>
      </c>
      <c r="H41" s="82">
        <f t="shared" si="9"/>
        <v>0</v>
      </c>
      <c r="I41" s="82">
        <f t="shared" si="9"/>
        <v>0</v>
      </c>
      <c r="J41" s="82">
        <f t="shared" si="9"/>
        <v>0</v>
      </c>
      <c r="K41" s="82">
        <f t="shared" si="9"/>
        <v>0</v>
      </c>
      <c r="L41" s="82">
        <f t="shared" si="9"/>
        <v>0</v>
      </c>
      <c r="M41" s="82">
        <f t="shared" si="9"/>
        <v>0</v>
      </c>
      <c r="N41" s="82">
        <f t="shared" si="9"/>
        <v>0</v>
      </c>
      <c r="O41" s="82">
        <f t="shared" si="9"/>
        <v>0</v>
      </c>
      <c r="P41" s="84">
        <f t="shared" ref="P41" si="10">SUM(D41:O41)</f>
        <v>0</v>
      </c>
    </row>
    <row r="42" spans="1:16" s="10" customFormat="1">
      <c r="A42" s="54" t="s">
        <v>6</v>
      </c>
      <c r="B42" s="54"/>
      <c r="C42" s="54"/>
      <c r="D42" s="41">
        <f t="shared" ref="D42" si="11">+D37+D38+D39+D40+D41</f>
        <v>0</v>
      </c>
      <c r="E42" s="41">
        <f>+E37+E38+E39+E40+E41</f>
        <v>0</v>
      </c>
      <c r="F42" s="41">
        <f t="shared" ref="F42:P42" si="12">+F37+F38+F39+F40+F41</f>
        <v>0</v>
      </c>
      <c r="G42" s="41">
        <f t="shared" si="12"/>
        <v>0</v>
      </c>
      <c r="H42" s="41">
        <f t="shared" si="12"/>
        <v>0</v>
      </c>
      <c r="I42" s="41">
        <f t="shared" si="12"/>
        <v>0</v>
      </c>
      <c r="J42" s="41">
        <f t="shared" si="12"/>
        <v>0</v>
      </c>
      <c r="K42" s="41">
        <f t="shared" si="12"/>
        <v>0</v>
      </c>
      <c r="L42" s="41">
        <f t="shared" si="12"/>
        <v>0</v>
      </c>
      <c r="M42" s="41">
        <f t="shared" si="12"/>
        <v>0</v>
      </c>
      <c r="N42" s="41">
        <f t="shared" si="12"/>
        <v>0</v>
      </c>
      <c r="O42" s="41">
        <f t="shared" si="12"/>
        <v>0</v>
      </c>
      <c r="P42" s="41">
        <f t="shared" si="12"/>
        <v>0</v>
      </c>
    </row>
    <row r="43" spans="1:16">
      <c r="A43" s="50" t="s">
        <v>165</v>
      </c>
      <c r="B43" s="50"/>
      <c r="C43" s="50"/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84">
        <f t="shared" ref="P43" si="13">SUM(D43:O43)</f>
        <v>0</v>
      </c>
    </row>
    <row r="44" spans="1:16">
      <c r="A44" s="50" t="s">
        <v>42</v>
      </c>
      <c r="B44" s="50"/>
      <c r="C44" s="50"/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/>
      <c r="P44" s="48">
        <f t="shared" si="0"/>
        <v>0</v>
      </c>
    </row>
    <row r="45" spans="1:16" s="40" customFormat="1">
      <c r="A45" s="49" t="s">
        <v>46</v>
      </c>
      <c r="B45" s="49"/>
      <c r="C45" s="49"/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47">
        <f t="shared" si="0"/>
        <v>0</v>
      </c>
    </row>
    <row r="46" spans="1:16" s="40" customFormat="1">
      <c r="A46" s="49" t="s">
        <v>47</v>
      </c>
      <c r="B46" s="49"/>
      <c r="C46" s="49"/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47">
        <f t="shared" si="0"/>
        <v>0</v>
      </c>
    </row>
    <row r="47" spans="1:16" s="40" customFormat="1">
      <c r="A47" s="49" t="s">
        <v>43</v>
      </c>
      <c r="B47" s="49"/>
      <c r="C47" s="49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47">
        <f>SUM(D47:O47)</f>
        <v>0</v>
      </c>
    </row>
    <row r="48" spans="1:16">
      <c r="A48" s="50" t="s">
        <v>44</v>
      </c>
      <c r="B48" s="50"/>
      <c r="C48" s="50"/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48">
        <f>SUM(D48:O48)</f>
        <v>0</v>
      </c>
    </row>
    <row r="49" spans="1:16">
      <c r="A49" s="50" t="s">
        <v>48</v>
      </c>
      <c r="B49" s="50"/>
      <c r="C49" s="50"/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48">
        <f t="shared" si="0"/>
        <v>0</v>
      </c>
    </row>
    <row r="50" spans="1:16" s="2" customFormat="1">
      <c r="A50" s="55" t="s">
        <v>7</v>
      </c>
      <c r="B50" s="55"/>
      <c r="C50" s="55"/>
      <c r="D50" s="38">
        <f>+D42-D44-D45-D46-D49+D47+D48-D43</f>
        <v>0</v>
      </c>
      <c r="E50" s="38">
        <f>+E42-E44-E45-E46-E49+E47+E48-E43</f>
        <v>0</v>
      </c>
      <c r="F50" s="38">
        <f t="shared" ref="F50:P50" si="14">+F42-F44-F45-F46-F49+F47+F48-F43</f>
        <v>0</v>
      </c>
      <c r="G50" s="38">
        <f t="shared" si="14"/>
        <v>0</v>
      </c>
      <c r="H50" s="38">
        <f t="shared" si="14"/>
        <v>0</v>
      </c>
      <c r="I50" s="38">
        <f t="shared" si="14"/>
        <v>0</v>
      </c>
      <c r="J50" s="38">
        <f t="shared" si="14"/>
        <v>0</v>
      </c>
      <c r="K50" s="38">
        <f t="shared" si="14"/>
        <v>0</v>
      </c>
      <c r="L50" s="38">
        <f t="shared" si="14"/>
        <v>0</v>
      </c>
      <c r="M50" s="38">
        <f t="shared" si="14"/>
        <v>0</v>
      </c>
      <c r="N50" s="38">
        <f t="shared" si="14"/>
        <v>0</v>
      </c>
      <c r="O50" s="38">
        <f t="shared" si="14"/>
        <v>0</v>
      </c>
      <c r="P50" s="38">
        <f t="shared" si="14"/>
        <v>0</v>
      </c>
    </row>
    <row r="51" spans="1:16" ht="3.75" customHeight="1">
      <c r="A51" s="14"/>
      <c r="B51" s="14"/>
      <c r="C51" s="14"/>
      <c r="D51" s="1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3.75" customHeight="1">
      <c r="A52" s="14"/>
      <c r="B52" s="14"/>
      <c r="C52" s="14"/>
      <c r="D52" s="1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73" t="s">
        <v>63</v>
      </c>
      <c r="B53" s="74" t="s">
        <v>64</v>
      </c>
      <c r="C53" s="74" t="s">
        <v>66</v>
      </c>
      <c r="D53" s="59" t="str">
        <f>+IF($D$7="BIMESTRAL","N/A","ENERO")</f>
        <v>N/A</v>
      </c>
      <c r="E53" s="59" t="str">
        <f>+IF($D$7="BIMESTRAL","ENE-FEB","FEBRERO")</f>
        <v>ENE-FEB</v>
      </c>
      <c r="F53" s="59" t="str">
        <f>+IF($D$7="BIMESTRAL","N/A","MARZO")</f>
        <v>N/A</v>
      </c>
      <c r="G53" s="59" t="str">
        <f>+IF($D$7="BIMESTRAL","MAR-ABR","ABRIL")</f>
        <v>MAR-ABR</v>
      </c>
      <c r="H53" s="59" t="str">
        <f>+IF($D$7="BIMESTRAL","N/A","MAYO")</f>
        <v>N/A</v>
      </c>
      <c r="I53" s="59" t="str">
        <f>+IF($D$7="BIMESTRAL","MAY-JUN","JUNIO")</f>
        <v>MAY-JUN</v>
      </c>
      <c r="J53" s="59" t="str">
        <f>+IF($D$7="BIMESTRAL","N/A","JULIO")</f>
        <v>N/A</v>
      </c>
      <c r="K53" s="59" t="str">
        <f>+IF($D$7="BIMESTRAL","JUL-AGOS","AGOSTO")</f>
        <v>JUL-AGOS</v>
      </c>
      <c r="L53" s="59" t="str">
        <f>+IF($D$7="BIMESTRAL","N/A","SEPTIEMBRE")</f>
        <v>N/A</v>
      </c>
      <c r="M53" s="59" t="str">
        <f>+IF($D$7="BIMESTRAL","SEP-OCT","OCTUBRE")</f>
        <v>SEP-OCT</v>
      </c>
      <c r="N53" s="59" t="str">
        <f>+IF($D$7="BIMESTRAL","N/A","NOVIEMBRE")</f>
        <v>N/A</v>
      </c>
      <c r="O53" s="59" t="str">
        <f>+IF($D$7="BIMESTRAL","NOV-DIC","DICIEMBRE")</f>
        <v>NOV-DIC</v>
      </c>
      <c r="P53" s="46" t="s">
        <v>2</v>
      </c>
    </row>
    <row r="54" spans="1:16">
      <c r="A54" s="77">
        <v>6202</v>
      </c>
      <c r="B54" s="78" t="s">
        <v>65</v>
      </c>
      <c r="C54" s="79">
        <v>4.1399999999999997</v>
      </c>
      <c r="D54" s="76">
        <f t="shared" ref="D54:O54" si="15">+SUMIF($C$9:$C$24,$C$54,D9:D24)</f>
        <v>0</v>
      </c>
      <c r="E54" s="76">
        <f t="shared" si="15"/>
        <v>0</v>
      </c>
      <c r="F54" s="76">
        <f t="shared" si="15"/>
        <v>0</v>
      </c>
      <c r="G54" s="76">
        <f t="shared" si="15"/>
        <v>0</v>
      </c>
      <c r="H54" s="76">
        <f t="shared" si="15"/>
        <v>0</v>
      </c>
      <c r="I54" s="76">
        <f t="shared" si="15"/>
        <v>0</v>
      </c>
      <c r="J54" s="76">
        <f t="shared" si="15"/>
        <v>0</v>
      </c>
      <c r="K54" s="76">
        <f t="shared" si="15"/>
        <v>0</v>
      </c>
      <c r="L54" s="76">
        <f t="shared" si="15"/>
        <v>0</v>
      </c>
      <c r="M54" s="76">
        <f t="shared" si="15"/>
        <v>0</v>
      </c>
      <c r="N54" s="76">
        <f t="shared" si="15"/>
        <v>0</v>
      </c>
      <c r="O54" s="76">
        <f t="shared" si="15"/>
        <v>0</v>
      </c>
      <c r="P54" s="47">
        <f t="shared" ref="P54:P58" si="16">SUM(D54:O54)</f>
        <v>0</v>
      </c>
    </row>
    <row r="55" spans="1:16">
      <c r="A55" s="77">
        <v>70201</v>
      </c>
      <c r="B55" s="78" t="s">
        <v>65</v>
      </c>
      <c r="C55" s="79">
        <v>6.9</v>
      </c>
      <c r="D55" s="76">
        <f t="shared" ref="D55:N55" si="17">+SUMIF($C$9:$C$24,$C$55,D9:D24)</f>
        <v>0</v>
      </c>
      <c r="E55" s="76">
        <f t="shared" si="17"/>
        <v>0</v>
      </c>
      <c r="F55" s="76">
        <f t="shared" si="17"/>
        <v>0</v>
      </c>
      <c r="G55" s="76">
        <f t="shared" si="17"/>
        <v>0</v>
      </c>
      <c r="H55" s="76">
        <f t="shared" si="17"/>
        <v>0</v>
      </c>
      <c r="I55" s="76">
        <f t="shared" si="17"/>
        <v>0</v>
      </c>
      <c r="J55" s="76">
        <f t="shared" si="17"/>
        <v>0</v>
      </c>
      <c r="K55" s="76">
        <f t="shared" si="17"/>
        <v>0</v>
      </c>
      <c r="L55" s="76">
        <f t="shared" si="17"/>
        <v>0</v>
      </c>
      <c r="M55" s="76">
        <f t="shared" si="17"/>
        <v>0</v>
      </c>
      <c r="N55" s="76">
        <f t="shared" si="17"/>
        <v>0</v>
      </c>
      <c r="O55" s="76">
        <f>+SUMIF($C$9:$C$24,$C$55,O9:O24)-O27</f>
        <v>0</v>
      </c>
      <c r="P55" s="47">
        <f t="shared" si="16"/>
        <v>0</v>
      </c>
    </row>
    <row r="56" spans="1:16">
      <c r="A56" s="77">
        <v>6202</v>
      </c>
      <c r="B56" s="78" t="s">
        <v>65</v>
      </c>
      <c r="C56" s="79">
        <v>9.66</v>
      </c>
      <c r="D56" s="76">
        <f t="shared" ref="D56:O56" si="18">+SUMIF($C$9:$C$24,$C$56,D9:D24)</f>
        <v>0</v>
      </c>
      <c r="E56" s="76">
        <f t="shared" si="18"/>
        <v>0</v>
      </c>
      <c r="F56" s="76">
        <f t="shared" si="18"/>
        <v>0</v>
      </c>
      <c r="G56" s="76">
        <f t="shared" si="18"/>
        <v>0</v>
      </c>
      <c r="H56" s="76">
        <f t="shared" si="18"/>
        <v>0</v>
      </c>
      <c r="I56" s="76">
        <f t="shared" si="18"/>
        <v>0</v>
      </c>
      <c r="J56" s="76">
        <f t="shared" si="18"/>
        <v>0</v>
      </c>
      <c r="K56" s="76">
        <f t="shared" si="18"/>
        <v>0</v>
      </c>
      <c r="L56" s="76">
        <f t="shared" si="18"/>
        <v>0</v>
      </c>
      <c r="M56" s="76">
        <f t="shared" si="18"/>
        <v>0</v>
      </c>
      <c r="N56" s="76">
        <f t="shared" si="18"/>
        <v>0</v>
      </c>
      <c r="O56" s="76">
        <f t="shared" si="18"/>
        <v>0</v>
      </c>
      <c r="P56" s="47">
        <f t="shared" si="16"/>
        <v>0</v>
      </c>
    </row>
    <row r="57" spans="1:16">
      <c r="A57" s="77">
        <v>6202</v>
      </c>
      <c r="B57" s="78" t="s">
        <v>65</v>
      </c>
      <c r="C57" s="79">
        <v>11.04</v>
      </c>
      <c r="D57" s="76">
        <f t="shared" ref="D57:O57" si="19">+SUMIF($C$9:$C$24,$C$57,D9:D24)</f>
        <v>0</v>
      </c>
      <c r="E57" s="76">
        <f t="shared" si="19"/>
        <v>0</v>
      </c>
      <c r="F57" s="76">
        <f t="shared" si="19"/>
        <v>0</v>
      </c>
      <c r="G57" s="76">
        <f t="shared" si="19"/>
        <v>0</v>
      </c>
      <c r="H57" s="76">
        <f t="shared" si="19"/>
        <v>0</v>
      </c>
      <c r="I57" s="76">
        <f t="shared" si="19"/>
        <v>0</v>
      </c>
      <c r="J57" s="76">
        <f t="shared" si="19"/>
        <v>0</v>
      </c>
      <c r="K57" s="76">
        <f t="shared" si="19"/>
        <v>0</v>
      </c>
      <c r="L57" s="76">
        <f t="shared" si="19"/>
        <v>0</v>
      </c>
      <c r="M57" s="76">
        <f t="shared" si="19"/>
        <v>0</v>
      </c>
      <c r="N57" s="76">
        <f t="shared" si="19"/>
        <v>0</v>
      </c>
      <c r="O57" s="76">
        <f t="shared" si="19"/>
        <v>0</v>
      </c>
      <c r="P57" s="47">
        <f t="shared" si="16"/>
        <v>0</v>
      </c>
    </row>
    <row r="58" spans="1:16">
      <c r="A58" s="9"/>
      <c r="B58" s="75" t="s">
        <v>67</v>
      </c>
      <c r="C58" s="75"/>
      <c r="D58" s="76">
        <f t="shared" ref="D58:O58" si="20">SUM(D54:D57)-D25</f>
        <v>0</v>
      </c>
      <c r="E58" s="76">
        <f t="shared" si="20"/>
        <v>0</v>
      </c>
      <c r="F58" s="76">
        <f t="shared" si="20"/>
        <v>0</v>
      </c>
      <c r="G58" s="76">
        <f t="shared" si="20"/>
        <v>0</v>
      </c>
      <c r="H58" s="76">
        <f t="shared" si="20"/>
        <v>0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47">
        <f t="shared" si="16"/>
        <v>0</v>
      </c>
    </row>
    <row r="59" spans="1:16" ht="3.75" customHeight="1">
      <c r="A59" s="14"/>
      <c r="B59" s="14"/>
      <c r="C59" s="14"/>
      <c r="D59" s="1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5"/>
      <c r="B60" s="5"/>
      <c r="C60" s="5"/>
      <c r="D60" s="5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A61" s="272">
        <f>+A4</f>
        <v>0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</row>
    <row r="62" spans="1:16">
      <c r="A62" s="272" t="s">
        <v>8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</row>
    <row r="63" spans="1:16">
      <c r="A63" s="72" t="s">
        <v>50</v>
      </c>
      <c r="B63" s="260" t="str">
        <f>+D64</f>
        <v>BIMESTRAL</v>
      </c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2"/>
    </row>
    <row r="64" spans="1:16">
      <c r="A64" s="56" t="s">
        <v>26</v>
      </c>
      <c r="B64" s="57" t="s">
        <v>25</v>
      </c>
      <c r="C64" s="57"/>
      <c r="D64" s="259" t="s">
        <v>26</v>
      </c>
      <c r="E64" s="259"/>
      <c r="F64" s="7"/>
      <c r="G64" s="7"/>
      <c r="H64" s="7"/>
      <c r="I64" s="7"/>
      <c r="J64" s="7"/>
      <c r="K64" s="8"/>
      <c r="L64" s="8"/>
      <c r="M64" s="8"/>
      <c r="N64" s="8"/>
      <c r="O64" s="8"/>
      <c r="P64" s="8"/>
    </row>
    <row r="65" spans="1:16">
      <c r="A65" s="58" t="s">
        <v>29</v>
      </c>
      <c r="B65" s="43"/>
      <c r="C65" s="43"/>
      <c r="D65" s="258" t="str">
        <f>+IF(D64="BIMESTRAL","ENE-FEB","N/A")</f>
        <v>ENE-FEB</v>
      </c>
      <c r="E65" s="258"/>
      <c r="F65" s="258" t="str">
        <f>+IF(D64="BIMESTRAL","MAR-ABR","PRIMERO")</f>
        <v>MAR-ABR</v>
      </c>
      <c r="G65" s="258"/>
      <c r="H65" s="258" t="str">
        <f>+IF(D64="BIMESTRAL","MAY-JUN","N/A")</f>
        <v>MAY-JUN</v>
      </c>
      <c r="I65" s="258"/>
      <c r="J65" s="258" t="str">
        <f>+IF(D64="BIMESTRAL","JUL-AGOS","SEGUNDO")</f>
        <v>JUL-AGOS</v>
      </c>
      <c r="K65" s="258"/>
      <c r="L65" s="258" t="str">
        <f>+IF(D64="BIMESTRAL","SEP-OCT","N/A")</f>
        <v>SEP-OCT</v>
      </c>
      <c r="M65" s="258"/>
      <c r="N65" s="258" t="str">
        <f>+IF(D64="BIMESTRAL","NOV-DIC","TERCERO")</f>
        <v>NOV-DIC</v>
      </c>
      <c r="O65" s="258"/>
      <c r="P65" s="60" t="s">
        <v>2</v>
      </c>
    </row>
    <row r="66" spans="1:16" s="40" customFormat="1">
      <c r="A66" s="61" t="s">
        <v>9</v>
      </c>
      <c r="B66" s="45"/>
      <c r="C66" s="45"/>
      <c r="D66" s="283">
        <v>0</v>
      </c>
      <c r="E66" s="283"/>
      <c r="F66" s="283">
        <v>0</v>
      </c>
      <c r="G66" s="284"/>
      <c r="H66" s="283">
        <v>0</v>
      </c>
      <c r="I66" s="284"/>
      <c r="J66" s="283">
        <v>0</v>
      </c>
      <c r="K66" s="284"/>
      <c r="L66" s="283">
        <v>0</v>
      </c>
      <c r="M66" s="284"/>
      <c r="N66" s="283"/>
      <c r="O66" s="284"/>
      <c r="P66" s="39">
        <f>SUM(D66:O66)</f>
        <v>0</v>
      </c>
    </row>
    <row r="67" spans="1:16">
      <c r="A67" s="62" t="s">
        <v>10</v>
      </c>
      <c r="B67" s="44"/>
      <c r="C67" s="44"/>
      <c r="D67" s="285">
        <v>0</v>
      </c>
      <c r="E67" s="285"/>
      <c r="F67" s="285">
        <v>0</v>
      </c>
      <c r="G67" s="286"/>
      <c r="H67" s="285">
        <v>0</v>
      </c>
      <c r="I67" s="286"/>
      <c r="J67" s="285">
        <v>0</v>
      </c>
      <c r="K67" s="286"/>
      <c r="L67" s="285">
        <v>0</v>
      </c>
      <c r="M67" s="286"/>
      <c r="N67" s="285">
        <v>0</v>
      </c>
      <c r="O67" s="286"/>
      <c r="P67" s="37">
        <f t="shared" ref="P67:P70" si="21">SUM(D67:O67)</f>
        <v>0</v>
      </c>
    </row>
    <row r="68" spans="1:16" s="40" customFormat="1">
      <c r="A68" s="61" t="s">
        <v>11</v>
      </c>
      <c r="B68" s="45"/>
      <c r="C68" s="45"/>
      <c r="D68" s="283">
        <v>0</v>
      </c>
      <c r="E68" s="283"/>
      <c r="F68" s="283">
        <v>0</v>
      </c>
      <c r="G68" s="284"/>
      <c r="H68" s="283">
        <v>0</v>
      </c>
      <c r="I68" s="284"/>
      <c r="J68" s="283">
        <v>0</v>
      </c>
      <c r="K68" s="284"/>
      <c r="L68" s="283">
        <v>0</v>
      </c>
      <c r="M68" s="284"/>
      <c r="N68" s="283">
        <v>0</v>
      </c>
      <c r="O68" s="284"/>
      <c r="P68" s="39">
        <f t="shared" si="21"/>
        <v>0</v>
      </c>
    </row>
    <row r="69" spans="1:16">
      <c r="A69" s="62" t="s">
        <v>12</v>
      </c>
      <c r="B69" s="44"/>
      <c r="C69" s="44"/>
      <c r="D69" s="285">
        <v>0</v>
      </c>
      <c r="E69" s="285"/>
      <c r="F69" s="285">
        <v>0</v>
      </c>
      <c r="G69" s="286"/>
      <c r="H69" s="285">
        <v>0</v>
      </c>
      <c r="I69" s="286"/>
      <c r="J69" s="285">
        <v>0</v>
      </c>
      <c r="K69" s="286"/>
      <c r="L69" s="285">
        <v>0</v>
      </c>
      <c r="M69" s="286"/>
      <c r="N69" s="285"/>
      <c r="O69" s="286"/>
      <c r="P69" s="37">
        <f t="shared" si="21"/>
        <v>0</v>
      </c>
    </row>
    <row r="70" spans="1:16" s="40" customFormat="1">
      <c r="A70" s="61" t="s">
        <v>13</v>
      </c>
      <c r="B70" s="45"/>
      <c r="C70" s="45"/>
      <c r="D70" s="283">
        <v>0</v>
      </c>
      <c r="E70" s="283"/>
      <c r="F70" s="283">
        <v>0</v>
      </c>
      <c r="G70" s="284"/>
      <c r="H70" s="283">
        <v>0</v>
      </c>
      <c r="I70" s="284"/>
      <c r="J70" s="283">
        <v>0</v>
      </c>
      <c r="K70" s="284"/>
      <c r="L70" s="283">
        <v>0</v>
      </c>
      <c r="M70" s="284"/>
      <c r="N70" s="283"/>
      <c r="O70" s="284"/>
      <c r="P70" s="39">
        <f t="shared" si="21"/>
        <v>0</v>
      </c>
    </row>
    <row r="71" spans="1:16" s="2" customFormat="1">
      <c r="A71" s="44" t="s">
        <v>14</v>
      </c>
      <c r="B71" s="44"/>
      <c r="C71" s="44"/>
      <c r="D71" s="279">
        <f>+D66+D67+D68+D69+D70</f>
        <v>0</v>
      </c>
      <c r="E71" s="280"/>
      <c r="F71" s="279">
        <f>+F66+F67+F68+F69+F70</f>
        <v>0</v>
      </c>
      <c r="G71" s="280"/>
      <c r="H71" s="279">
        <f>+H66+H67+H68+H69+H70</f>
        <v>0</v>
      </c>
      <c r="I71" s="280"/>
      <c r="J71" s="279">
        <f>+J66+J67+J68+J69+J70</f>
        <v>0</v>
      </c>
      <c r="K71" s="280"/>
      <c r="L71" s="279">
        <f>+L66+L67+L68+L69+L70</f>
        <v>0</v>
      </c>
      <c r="M71" s="280"/>
      <c r="N71" s="279">
        <f>+N66+N67+N68+N69+N70</f>
        <v>0</v>
      </c>
      <c r="O71" s="280"/>
      <c r="P71" s="38">
        <f>SUM(D71:O71)</f>
        <v>0</v>
      </c>
    </row>
    <row r="72" spans="1:16">
      <c r="A72" s="9" t="s">
        <v>15</v>
      </c>
      <c r="B72" s="26" t="s">
        <v>49</v>
      </c>
      <c r="C72" s="26"/>
      <c r="D72" s="281">
        <f>+IF($D$64="BIMESTRAL",+D25+E25-D71,0)</f>
        <v>0</v>
      </c>
      <c r="E72" s="282"/>
      <c r="F72" s="281">
        <f>+IF($D$64="BIMESTRAL",+F25+G25-F71,+D25+E25+F25+G25-F71)</f>
        <v>0</v>
      </c>
      <c r="G72" s="282"/>
      <c r="H72" s="281">
        <f>+IF($D$64="BIMESTRAL",+H25+I25-H71,0)</f>
        <v>0</v>
      </c>
      <c r="I72" s="282"/>
      <c r="J72" s="281">
        <f>+IF($D$64="BIMESTRAL",+J25+K25-J71,+H25+I25+J25+K25-J71)</f>
        <v>0</v>
      </c>
      <c r="K72" s="282"/>
      <c r="L72" s="281">
        <f>+IF($D$64="BIMESTRAL",+L25+M25-L71,0)</f>
        <v>0</v>
      </c>
      <c r="M72" s="282"/>
      <c r="N72" s="281">
        <f>+IF($D$64="BIMESTRAL",+N25+O25-N71,+L25+M25+N25+O25-N71)</f>
        <v>0</v>
      </c>
      <c r="O72" s="282"/>
      <c r="P72" s="3">
        <f>SUM(D72:O72)</f>
        <v>0</v>
      </c>
    </row>
    <row r="73" spans="1:16" ht="15">
      <c r="D73" s="80"/>
      <c r="E73" s="80"/>
      <c r="F73" s="80"/>
      <c r="G73" s="81"/>
      <c r="H73" s="81"/>
      <c r="I73" s="81"/>
    </row>
    <row r="74" spans="1:16">
      <c r="A74" s="272" t="s">
        <v>68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</row>
    <row r="75" spans="1:16" ht="12.75" customHeight="1">
      <c r="A75" s="287" t="s">
        <v>25</v>
      </c>
      <c r="B75" s="287"/>
      <c r="C75" s="287"/>
      <c r="D75" s="258" t="str">
        <f>+IF(D64="BIMESTRAL","ENE-FEB","N/A")</f>
        <v>ENE-FEB</v>
      </c>
      <c r="E75" s="258"/>
      <c r="F75" s="258" t="str">
        <f>+IF(D64="BIMESTRAL","MAR-ABR","PRIMERO")</f>
        <v>MAR-ABR</v>
      </c>
      <c r="G75" s="258"/>
      <c r="H75" s="258" t="str">
        <f>+IF(D64="BIMESTRAL","MAY-JUN","N/A")</f>
        <v>MAY-JUN</v>
      </c>
      <c r="I75" s="258"/>
      <c r="J75" s="258" t="str">
        <f>+IF(D64="BIMESTRAL","JUL-AGOS","SEGUNDO")</f>
        <v>JUL-AGOS</v>
      </c>
      <c r="K75" s="258"/>
      <c r="L75" s="258" t="str">
        <f>+IF(D64="BIMESTRAL","SEP-OCT","N/A")</f>
        <v>SEP-OCT</v>
      </c>
      <c r="M75" s="258"/>
      <c r="N75" s="258" t="str">
        <f>+IF(D64="BIMESTRAL","NOV-DIC","TERCERO")</f>
        <v>NOV-DIC</v>
      </c>
      <c r="O75" s="258"/>
      <c r="P75" s="60" t="s">
        <v>2</v>
      </c>
    </row>
    <row r="76" spans="1:16" ht="12.75" customHeight="1">
      <c r="A76" s="288" t="s">
        <v>69</v>
      </c>
      <c r="B76" s="288"/>
      <c r="C76" s="288"/>
      <c r="D76" s="285">
        <v>0</v>
      </c>
      <c r="E76" s="285"/>
      <c r="F76" s="285">
        <v>0</v>
      </c>
      <c r="G76" s="286"/>
      <c r="H76" s="285">
        <v>0</v>
      </c>
      <c r="I76" s="286"/>
      <c r="J76" s="285">
        <v>0</v>
      </c>
      <c r="K76" s="286"/>
      <c r="L76" s="285">
        <v>0</v>
      </c>
      <c r="M76" s="286"/>
      <c r="N76" s="285">
        <v>0</v>
      </c>
      <c r="O76" s="286"/>
      <c r="P76" s="37">
        <f t="shared" ref="P76:P77" si="22">SUM(D76:O76)</f>
        <v>0</v>
      </c>
    </row>
    <row r="77" spans="1:16" ht="12.75" customHeight="1">
      <c r="A77" s="288" t="s">
        <v>70</v>
      </c>
      <c r="B77" s="291"/>
      <c r="C77" s="291"/>
      <c r="D77" s="283">
        <v>0</v>
      </c>
      <c r="E77" s="283"/>
      <c r="F77" s="283">
        <v>0</v>
      </c>
      <c r="G77" s="284"/>
      <c r="H77" s="283">
        <v>0</v>
      </c>
      <c r="I77" s="284"/>
      <c r="J77" s="283">
        <v>0</v>
      </c>
      <c r="K77" s="284"/>
      <c r="L77" s="283">
        <v>0</v>
      </c>
      <c r="M77" s="284"/>
      <c r="N77" s="283">
        <v>0</v>
      </c>
      <c r="O77" s="284"/>
      <c r="P77" s="39">
        <f t="shared" si="22"/>
        <v>0</v>
      </c>
    </row>
    <row r="78" spans="1:16" ht="12.75" customHeight="1">
      <c r="A78" s="291" t="s">
        <v>71</v>
      </c>
      <c r="B78" s="291"/>
      <c r="C78" s="291"/>
      <c r="D78" s="283">
        <v>0</v>
      </c>
      <c r="E78" s="283"/>
      <c r="F78" s="283">
        <v>0</v>
      </c>
      <c r="G78" s="284"/>
      <c r="H78" s="283">
        <v>0</v>
      </c>
      <c r="I78" s="284"/>
      <c r="J78" s="283">
        <v>0</v>
      </c>
      <c r="K78" s="284"/>
      <c r="L78" s="283">
        <v>0</v>
      </c>
      <c r="M78" s="284"/>
      <c r="N78" s="283">
        <v>0</v>
      </c>
      <c r="O78" s="284"/>
      <c r="P78" s="39">
        <f>SUM(D78:O78)</f>
        <v>0</v>
      </c>
    </row>
    <row r="79" spans="1:16" ht="12.75" customHeight="1">
      <c r="A79" s="291" t="s">
        <v>72</v>
      </c>
      <c r="B79" s="291"/>
      <c r="C79" s="291"/>
      <c r="D79" s="285">
        <v>0</v>
      </c>
      <c r="E79" s="285"/>
      <c r="F79" s="285">
        <v>0</v>
      </c>
      <c r="G79" s="286"/>
      <c r="H79" s="285">
        <v>0</v>
      </c>
      <c r="I79" s="286"/>
      <c r="J79" s="285">
        <v>0</v>
      </c>
      <c r="K79" s="286"/>
      <c r="L79" s="285">
        <v>0</v>
      </c>
      <c r="M79" s="286"/>
      <c r="N79" s="285">
        <v>0</v>
      </c>
      <c r="O79" s="286"/>
      <c r="P79" s="37">
        <f t="shared" ref="P79:P80" si="23">SUM(D79:O79)</f>
        <v>0</v>
      </c>
    </row>
    <row r="80" spans="1:16" ht="12.75" customHeight="1">
      <c r="A80" s="291" t="s">
        <v>73</v>
      </c>
      <c r="B80" s="291"/>
      <c r="C80" s="291"/>
      <c r="D80" s="283">
        <v>0</v>
      </c>
      <c r="E80" s="283"/>
      <c r="F80" s="283">
        <v>0</v>
      </c>
      <c r="G80" s="284"/>
      <c r="H80" s="283">
        <v>0</v>
      </c>
      <c r="I80" s="284"/>
      <c r="J80" s="283">
        <v>0</v>
      </c>
      <c r="K80" s="284"/>
      <c r="L80" s="283">
        <v>0</v>
      </c>
      <c r="M80" s="284"/>
      <c r="N80" s="283"/>
      <c r="O80" s="284"/>
      <c r="P80" s="39">
        <f t="shared" si="23"/>
        <v>0</v>
      </c>
    </row>
    <row r="81" spans="1:16" ht="12.75" customHeight="1">
      <c r="A81" s="291" t="s">
        <v>74</v>
      </c>
      <c r="B81" s="291"/>
      <c r="C81" s="291"/>
      <c r="D81" s="283">
        <v>0</v>
      </c>
      <c r="E81" s="283"/>
      <c r="F81" s="283">
        <v>0</v>
      </c>
      <c r="G81" s="284"/>
      <c r="H81" s="283">
        <v>0</v>
      </c>
      <c r="I81" s="284"/>
      <c r="J81" s="283">
        <v>0</v>
      </c>
      <c r="K81" s="284"/>
      <c r="L81" s="283">
        <v>0</v>
      </c>
      <c r="M81" s="284"/>
      <c r="N81" s="283">
        <v>0</v>
      </c>
      <c r="O81" s="284"/>
      <c r="P81" s="39">
        <f>SUM(D81:O81)</f>
        <v>0</v>
      </c>
    </row>
    <row r="82" spans="1:16" ht="12.75" customHeight="1">
      <c r="A82" s="291" t="s">
        <v>75</v>
      </c>
      <c r="B82" s="291"/>
      <c r="C82" s="291"/>
      <c r="D82" s="285">
        <v>0</v>
      </c>
      <c r="E82" s="285"/>
      <c r="F82" s="285">
        <v>0</v>
      </c>
      <c r="G82" s="286"/>
      <c r="H82" s="285">
        <v>0</v>
      </c>
      <c r="I82" s="286"/>
      <c r="J82" s="285">
        <v>0</v>
      </c>
      <c r="K82" s="286"/>
      <c r="L82" s="285">
        <v>0</v>
      </c>
      <c r="M82" s="286"/>
      <c r="N82" s="285">
        <v>0</v>
      </c>
      <c r="O82" s="286"/>
      <c r="P82" s="37">
        <f t="shared" ref="P82" si="24">SUM(D82:O82)</f>
        <v>0</v>
      </c>
    </row>
    <row r="83" spans="1:16">
      <c r="A83" s="295"/>
      <c r="B83" s="291"/>
      <c r="C83" s="291"/>
      <c r="D83" s="296">
        <v>0</v>
      </c>
      <c r="E83" s="297"/>
      <c r="F83" s="296">
        <v>0</v>
      </c>
      <c r="G83" s="297"/>
      <c r="H83" s="296">
        <v>0</v>
      </c>
      <c r="I83" s="297"/>
      <c r="J83" s="296">
        <v>0</v>
      </c>
      <c r="K83" s="297"/>
      <c r="L83" s="296">
        <v>0</v>
      </c>
      <c r="M83" s="297"/>
      <c r="N83" s="296">
        <v>0</v>
      </c>
      <c r="O83" s="297"/>
      <c r="P83" s="39">
        <f t="shared" ref="P83" si="25">SUM(D83:O83)</f>
        <v>0</v>
      </c>
    </row>
    <row r="84" spans="1:16" ht="15">
      <c r="A84" s="292" t="s">
        <v>2</v>
      </c>
      <c r="B84" s="293"/>
      <c r="C84" s="294"/>
      <c r="D84" s="289">
        <f>SUM(D76:E83)</f>
        <v>0</v>
      </c>
      <c r="E84" s="290"/>
      <c r="F84" s="289">
        <f>SUM(F76:G83)</f>
        <v>0</v>
      </c>
      <c r="G84" s="290"/>
      <c r="H84" s="289">
        <f>SUM(H76:I83)</f>
        <v>0</v>
      </c>
      <c r="I84" s="290"/>
      <c r="J84" s="289">
        <f>SUM(J76:K83)</f>
        <v>0</v>
      </c>
      <c r="K84" s="290"/>
      <c r="L84" s="289">
        <f>SUM(L76:M83)</f>
        <v>0</v>
      </c>
      <c r="M84" s="290"/>
      <c r="N84" s="289">
        <f>SUM(N76:O83)</f>
        <v>0</v>
      </c>
      <c r="O84" s="290"/>
      <c r="P84" s="3">
        <f>SUM(P76:P83)</f>
        <v>0</v>
      </c>
    </row>
    <row r="86" spans="1:16">
      <c r="A86" s="300" t="s">
        <v>76</v>
      </c>
      <c r="B86" s="300"/>
      <c r="C86" s="300"/>
      <c r="D86" s="285">
        <v>0</v>
      </c>
      <c r="E86" s="285"/>
      <c r="F86" s="285">
        <v>0</v>
      </c>
      <c r="G86" s="286"/>
      <c r="H86" s="285">
        <v>0</v>
      </c>
      <c r="I86" s="286"/>
      <c r="J86" s="285">
        <v>0</v>
      </c>
      <c r="K86" s="286"/>
      <c r="L86" s="285">
        <v>0</v>
      </c>
      <c r="M86" s="286"/>
      <c r="N86" s="285"/>
      <c r="O86" s="286"/>
      <c r="P86" s="37">
        <f t="shared" ref="P86" si="26">SUM(D86:O86)</f>
        <v>0</v>
      </c>
    </row>
    <row r="87" spans="1:16">
      <c r="A87" s="300" t="s">
        <v>77</v>
      </c>
      <c r="B87" s="301"/>
      <c r="C87" s="301"/>
      <c r="D87" s="302">
        <f>+E25</f>
        <v>0</v>
      </c>
      <c r="E87" s="302"/>
      <c r="F87" s="302">
        <f>+G25</f>
        <v>0</v>
      </c>
      <c r="G87" s="302"/>
      <c r="H87" s="302">
        <f>+I25</f>
        <v>0</v>
      </c>
      <c r="I87" s="302"/>
      <c r="J87" s="302">
        <f>+K25</f>
        <v>0</v>
      </c>
      <c r="K87" s="302"/>
      <c r="L87" s="302">
        <f>+M25</f>
        <v>0</v>
      </c>
      <c r="M87" s="302"/>
      <c r="N87" s="302">
        <f>+O25-O31</f>
        <v>0</v>
      </c>
      <c r="O87" s="302"/>
      <c r="P87" s="82">
        <f t="shared" ref="P87" si="27">SUM(D87:O87)</f>
        <v>0</v>
      </c>
    </row>
    <row r="88" spans="1:16">
      <c r="A88" s="300" t="s">
        <v>49</v>
      </c>
      <c r="B88" s="301"/>
      <c r="C88" s="301"/>
      <c r="D88" s="298">
        <f>+D86-D87</f>
        <v>0</v>
      </c>
      <c r="E88" s="298"/>
      <c r="F88" s="298">
        <f>+F86-F87</f>
        <v>0</v>
      </c>
      <c r="G88" s="299"/>
      <c r="H88" s="298">
        <f>+H86-H87</f>
        <v>0</v>
      </c>
      <c r="I88" s="299"/>
      <c r="J88" s="298">
        <f>+J86-J87</f>
        <v>0</v>
      </c>
      <c r="K88" s="299"/>
      <c r="L88" s="298">
        <f>+L86-L87</f>
        <v>0</v>
      </c>
      <c r="M88" s="299"/>
      <c r="N88" s="298">
        <f>+N86-N87</f>
        <v>0</v>
      </c>
      <c r="O88" s="299"/>
      <c r="P88" s="83">
        <f>+P86-P87</f>
        <v>0</v>
      </c>
    </row>
    <row r="89" spans="1:16">
      <c r="O89" s="137">
        <f>+N84-N88</f>
        <v>0</v>
      </c>
    </row>
  </sheetData>
  <mergeCells count="152">
    <mergeCell ref="A74:P74"/>
    <mergeCell ref="N88:O88"/>
    <mergeCell ref="A86:C86"/>
    <mergeCell ref="A87:C87"/>
    <mergeCell ref="A88:C88"/>
    <mergeCell ref="D88:E88"/>
    <mergeCell ref="F88:G88"/>
    <mergeCell ref="H88:I88"/>
    <mergeCell ref="J88:K88"/>
    <mergeCell ref="L88:M88"/>
    <mergeCell ref="N86:O86"/>
    <mergeCell ref="D87:E87"/>
    <mergeCell ref="F87:G87"/>
    <mergeCell ref="H87:I87"/>
    <mergeCell ref="J87:K87"/>
    <mergeCell ref="L87:M87"/>
    <mergeCell ref="N87:O87"/>
    <mergeCell ref="D86:E86"/>
    <mergeCell ref="F86:G86"/>
    <mergeCell ref="H86:I86"/>
    <mergeCell ref="J86:K86"/>
    <mergeCell ref="L86:M86"/>
    <mergeCell ref="F84:G84"/>
    <mergeCell ref="H84:I84"/>
    <mergeCell ref="J84:K84"/>
    <mergeCell ref="L84:M84"/>
    <mergeCell ref="N84:O84"/>
    <mergeCell ref="F83:G83"/>
    <mergeCell ref="H83:I83"/>
    <mergeCell ref="J83:K83"/>
    <mergeCell ref="L83:M83"/>
    <mergeCell ref="N83:O83"/>
    <mergeCell ref="F82:G82"/>
    <mergeCell ref="H82:I82"/>
    <mergeCell ref="J82:K82"/>
    <mergeCell ref="L82:M82"/>
    <mergeCell ref="N82:O82"/>
    <mergeCell ref="F78:G78"/>
    <mergeCell ref="H78:I78"/>
    <mergeCell ref="J78:K78"/>
    <mergeCell ref="L78:M78"/>
    <mergeCell ref="N78:O78"/>
    <mergeCell ref="F81:G81"/>
    <mergeCell ref="H81:I81"/>
    <mergeCell ref="J81:K81"/>
    <mergeCell ref="L81:M81"/>
    <mergeCell ref="N81:O81"/>
    <mergeCell ref="F80:G80"/>
    <mergeCell ref="H80:I80"/>
    <mergeCell ref="J80:K80"/>
    <mergeCell ref="L80:M80"/>
    <mergeCell ref="N80:O80"/>
    <mergeCell ref="D76:E76"/>
    <mergeCell ref="F76:G76"/>
    <mergeCell ref="H76:I76"/>
    <mergeCell ref="J76:K76"/>
    <mergeCell ref="L76:M76"/>
    <mergeCell ref="N76:O76"/>
    <mergeCell ref="D75:E75"/>
    <mergeCell ref="D82:E82"/>
    <mergeCell ref="D83:E83"/>
    <mergeCell ref="F75:G75"/>
    <mergeCell ref="F77:G77"/>
    <mergeCell ref="H77:I77"/>
    <mergeCell ref="J77:K77"/>
    <mergeCell ref="L77:M77"/>
    <mergeCell ref="N77:O77"/>
    <mergeCell ref="H75:I75"/>
    <mergeCell ref="J75:K75"/>
    <mergeCell ref="L75:M75"/>
    <mergeCell ref="N75:O75"/>
    <mergeCell ref="F79:G79"/>
    <mergeCell ref="H79:I79"/>
    <mergeCell ref="J79:K79"/>
    <mergeCell ref="L79:M79"/>
    <mergeCell ref="N79:O79"/>
    <mergeCell ref="D84:E84"/>
    <mergeCell ref="A82:C82"/>
    <mergeCell ref="A84:C84"/>
    <mergeCell ref="A83:C83"/>
    <mergeCell ref="D77:E77"/>
    <mergeCell ref="D78:E78"/>
    <mergeCell ref="D79:E79"/>
    <mergeCell ref="D80:E80"/>
    <mergeCell ref="D81:E81"/>
    <mergeCell ref="A77:C77"/>
    <mergeCell ref="A78:C78"/>
    <mergeCell ref="A79:C79"/>
    <mergeCell ref="A80:C80"/>
    <mergeCell ref="A81:C81"/>
    <mergeCell ref="A75:C75"/>
    <mergeCell ref="A76:C76"/>
    <mergeCell ref="L70:M70"/>
    <mergeCell ref="L71:M71"/>
    <mergeCell ref="L72:M72"/>
    <mergeCell ref="N66:O66"/>
    <mergeCell ref="N67:O67"/>
    <mergeCell ref="N68:O68"/>
    <mergeCell ref="N69:O69"/>
    <mergeCell ref="N70:O70"/>
    <mergeCell ref="N71:O71"/>
    <mergeCell ref="N72:O72"/>
    <mergeCell ref="L66:M66"/>
    <mergeCell ref="L67:M67"/>
    <mergeCell ref="L68:M68"/>
    <mergeCell ref="L69:M69"/>
    <mergeCell ref="H70:I70"/>
    <mergeCell ref="H71:I71"/>
    <mergeCell ref="H72:I72"/>
    <mergeCell ref="J66:K66"/>
    <mergeCell ref="J67:K67"/>
    <mergeCell ref="J68:K68"/>
    <mergeCell ref="J69:K69"/>
    <mergeCell ref="J70:K70"/>
    <mergeCell ref="J71:K71"/>
    <mergeCell ref="J72:K72"/>
    <mergeCell ref="H66:I66"/>
    <mergeCell ref="H67:I67"/>
    <mergeCell ref="H68:I68"/>
    <mergeCell ref="H69:I69"/>
    <mergeCell ref="L65:M65"/>
    <mergeCell ref="N65:O65"/>
    <mergeCell ref="D70:E70"/>
    <mergeCell ref="D71:E71"/>
    <mergeCell ref="D72:E72"/>
    <mergeCell ref="F66:G66"/>
    <mergeCell ref="F67:G67"/>
    <mergeCell ref="F68:G68"/>
    <mergeCell ref="F69:G69"/>
    <mergeCell ref="F70:G70"/>
    <mergeCell ref="F71:G71"/>
    <mergeCell ref="F72:G72"/>
    <mergeCell ref="D66:E66"/>
    <mergeCell ref="D67:E67"/>
    <mergeCell ref="D68:E68"/>
    <mergeCell ref="D69:E69"/>
    <mergeCell ref="A1:A3"/>
    <mergeCell ref="D65:E65"/>
    <mergeCell ref="D64:E64"/>
    <mergeCell ref="B63:P63"/>
    <mergeCell ref="M1:P1"/>
    <mergeCell ref="M2:P2"/>
    <mergeCell ref="M3:P3"/>
    <mergeCell ref="B1:K2"/>
    <mergeCell ref="B3:K3"/>
    <mergeCell ref="A62:P62"/>
    <mergeCell ref="A4:P4"/>
    <mergeCell ref="A5:P5"/>
    <mergeCell ref="A61:P61"/>
    <mergeCell ref="F65:G65"/>
    <mergeCell ref="H65:I65"/>
    <mergeCell ref="J65:K65"/>
  </mergeCells>
  <phoneticPr fontId="0" type="noConversion"/>
  <dataValidations count="2">
    <dataValidation type="list" allowBlank="1" showInputMessage="1" showErrorMessage="1" sqref="D64" xr:uid="{00000000-0002-0000-0300-000000000000}">
      <formula1>$A$63:$A$64</formula1>
    </dataValidation>
    <dataValidation type="list" allowBlank="1" showInputMessage="1" showErrorMessage="1" sqref="D7" xr:uid="{00000000-0002-0000-0300-000001000000}">
      <formula1>$A$64:$A$65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9055118110236221"/>
  <pageSetup scale="53" orientation="landscape" horizontalDpi="240" verticalDpi="144" r:id="rId1"/>
  <headerFooter alignWithMargins="0">
    <oddFooter xml:space="preserve">&amp;R&amp;9    CÓDIGO R-OCO-20       VERSION: 6       PAG 2 de 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ICA PARA USAR</vt:lpstr>
      <vt:lpstr>ANEXO ICA USAR</vt:lpstr>
      <vt:lpstr>'ANEXO ICA USAR'!Área_de_impresión</vt:lpstr>
      <vt:lpstr>'ICA PARA USAR'!Área_de_impresión</vt:lpstr>
    </vt:vector>
  </TitlesOfParts>
  <Company>Acontribut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Alfredo Moreno</dc:creator>
  <cp:lastModifiedBy>Javier Babativa</cp:lastModifiedBy>
  <cp:lastPrinted>2019-01-17T16:23:24Z</cp:lastPrinted>
  <dcterms:created xsi:type="dcterms:W3CDTF">2006-03-21T18:39:31Z</dcterms:created>
  <dcterms:modified xsi:type="dcterms:W3CDTF">2021-01-27T19:13:04Z</dcterms:modified>
</cp:coreProperties>
</file>